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150" windowWidth="8805" windowHeight="7065" activeTab="1"/>
  </bookViews>
  <sheets>
    <sheet name="LISA1 Tulud" sheetId="1" r:id="rId1"/>
    <sheet name="LISA2 Kulud" sheetId="2" r:id="rId2"/>
    <sheet name="LISA3 Finantseerimistehingud" sheetId="3" r:id="rId3"/>
    <sheet name="LISA4 Investeeringud" sheetId="4" r:id="rId4"/>
    <sheet name="LISA5 Kohustused" sheetId="5" r:id="rId5"/>
    <sheet name="graafikud" sheetId="6" r:id="rId6"/>
  </sheets>
  <externalReferences>
    <externalReference r:id="rId9"/>
  </externalReferences>
  <definedNames>
    <definedName name="_xlnm.Print_Area" localSheetId="5">'graafikud'!$A$1:$F$152</definedName>
    <definedName name="_xlnm.Print_Area" localSheetId="0">'LISA1 Tulud'!$A$1:$F$186</definedName>
    <definedName name="_xlnm.Print_Area" localSheetId="1">'LISA2 Kulud'!$A$1:$H$1933</definedName>
    <definedName name="_xlnm.Print_Area" localSheetId="3">'LISA4 Investeeringud'!$A$1:$F$63</definedName>
    <definedName name="Z_2AA2B6ED_C014_46B8_A0D3_40DFB1A6561F_.wvu.Cols" localSheetId="1" hidden="1">'LISA2 Kulud'!$G:$G</definedName>
    <definedName name="Z_2AA2B6ED_C014_46B8_A0D3_40DFB1A6561F_.wvu.FilterData" localSheetId="1" hidden="1">'LISA2 Kulud'!$A$12:$C$1929</definedName>
    <definedName name="Z_2AA2B6ED_C014_46B8_A0D3_40DFB1A6561F_.wvu.Rows" localSheetId="0" hidden="1">'LISA1 Tulud'!$135:$136</definedName>
    <definedName name="Z_2AA2B6ED_C014_46B8_A0D3_40DFB1A6561F_.wvu.Rows" localSheetId="1" hidden="1">'LISA2 Kulud'!$16:$21,'LISA2 Kulud'!$23:$45,'LISA2 Kulud'!$48:$53,'LISA2 Kulud'!$55:$103,'LISA2 Kulud'!$105:$108,'LISA2 Kulud'!#REF!,'LISA2 Kulud'!$151:$197,'LISA2 Kulud'!$224:$226,'LISA2 Kulud'!$291:$296,'LISA2 Kulud'!$298:$367,'LISA2 Kulud'!$387:$395,'LISA2 Kulud'!$397:$451,'LISA2 Kulud'!$453:$457,'LISA2 Kulud'!$460:$468,'LISA2 Kulud'!$470:$523,'LISA2 Kulud'!$525:$529,'LISA2 Kulud'!$533:$541,'LISA2 Kulud'!$543:$599,'LISA2 Kulud'!$601:$605,'LISA2 Kulud'!$623:$631,'LISA2 Kulud'!$633:$689,'LISA2 Kulud'!$691:$695,'LISA2 Kulud'!$699:$707,'LISA2 Kulud'!$709:$764,'LISA2 Kulud'!$766:$766,'LISA2 Kulud'!$768:$768,'LISA2 Kulud'!$770:$772,'LISA2 Kulud'!$780:$788,'LISA2 Kulud'!$790:$839,'LISA2 Kulud'!$841:$844,'LISA2 Kulud'!$848:$872,'LISA2 Kulud'!$882:$888,'LISA2 Kulud'!$890:$890,'LISA2 Kulud'!$903:$914,'LISA2 Kulud'!$916:$975,'LISA2 Kulud'!$977:$981,'LISA2 Kulud'!$984:$994,'LISA2 Kulud'!$996:$1056,'LISA2 Kulud'!$1058:$1062,'LISA2 Kulud'!$1065:$1075,'LISA2 Kulud'!$1077:$1136,'LISA2 Kulud'!$1138:$1142,'LISA2 Kulud'!$1145:$1153,'LISA2 Kulud'!$1155:$1211,'LISA2 Kulud'!$1213:$1217,'LISA2 Kulud'!$1220:$1228,'LISA2 Kulud'!$1230:$1286,'LISA2 Kulud'!$1288:$1292,'LISA2 Kulud'!$1296:$1306,'LISA2 Kulud'!$1308:$1368,'LISA2 Kulud'!$1370:$1373,'LISA2 Kulud'!$1377:$1387,'LISA2 Kulud'!$1389:$1449,'LISA2 Kulud'!$1451:$1453,'LISA2 Kulud'!$1456:$1466,'LISA2 Kulud'!$1468:$1524,'LISA2 Kulud'!$1526:$1530,'LISA2 Kulud'!$1533:$1542,'LISA2 Kulud'!$1544:$1600,'LISA2 Kulud'!$1602:$1603,'LISA2 Kulud'!$1606:$1616,'LISA2 Kulud'!$1618:$1680,'LISA2 Kulud'!$1682:$1688,'LISA2 Kulud'!$1694:$1704,'LISA2 Kulud'!$1706:$1765,'LISA2 Kulud'!$1767:$1770,'LISA2 Kulud'!$1794:$1796,'LISA2 Kulud'!$1811:$1822,'LISA2 Kulud'!$1824:$1875,'LISA2 Kulud'!$1877:$1884</definedName>
    <definedName name="Z_2AA2B6ED_C014_46B8_A0D3_40DFB1A6561F_.wvu.Rows" localSheetId="2" hidden="1">'LISA3 Finantseerimistehingud'!$13:$28,'LISA3 Finantseerimistehingud'!$30:$32,'LISA3 Finantseerimistehingud'!$37:$38,'LISA3 Finantseerimistehingud'!$40:$41,'LISA3 Finantseerimistehingud'!$47:$47,'LISA3 Finantseerimistehingud'!$50:$51</definedName>
    <definedName name="Z_2AA2B6ED_C014_46B8_A0D3_40DFB1A6561F_.wvu.Rows" localSheetId="3" hidden="1">'LISA4 Investeeringud'!$28:$28</definedName>
    <definedName name="Z_2AA2B6ED_C014_46B8_A0D3_40DFB1A6561F_.wvu.Rows" localSheetId="4" hidden="1">'LISA5 Kohustused'!$56:$57</definedName>
    <definedName name="Z_AB50657C_E29B_11D7_B6ED_00600879C512_.wvu.FilterData" localSheetId="1" hidden="1">'LISA2 Kulud'!$A$12:$C$1929</definedName>
    <definedName name="Z_AB50657C_E29B_11D7_B6ED_00600879C512_.wvu.PrintArea" localSheetId="1" hidden="1">'LISA2 Kulud'!$A$10:$G$1932</definedName>
    <definedName name="Z_AB50657C_E29B_11D7_B6ED_00600879C512_.wvu.Rows" localSheetId="0" hidden="1">'LISA1 Tulud'!$23:$26,'LISA1 Tulud'!$28:$32,'LISA1 Tulud'!$34:$40,'LISA1 Tulud'!$42:$45,'LISA1 Tulud'!$47:$51,'LISA1 Tulud'!$53:$57,'LISA1 Tulud'!$59:$63,'LISA1 Tulud'!$65:$69,'LISA1 Tulud'!$71:$76,'LISA1 Tulud'!$78:$82,'LISA1 Tulud'!$84:$88,'LISA1 Tulud'!$90:$94,'LISA1 Tulud'!$96:$99,'LISA1 Tulud'!$152:$152,'LISA1 Tulud'!#REF!,'LISA1 Tulud'!#REF!,'LISA1 Tulud'!#REF!,'LISA1 Tulud'!#REF!</definedName>
    <definedName name="Z_AB50657C_E29B_11D7_B6ED_00600879C512_.wvu.Rows" localSheetId="1" hidden="1">'LISA2 Kulud'!#REF!,'LISA2 Kulud'!$23:$40,'LISA2 Kulud'!$42:$45,'LISA2 Kulud'!$49:$53,'LISA2 Kulud'!$55:$103,'LISA2 Kulud'!$105:$108,'LISA2 Kulud'!#REF!,'LISA2 Kulud'!#REF!,'LISA2 Kulud'!$151:$193,'LISA2 Kulud'!$195:$197,'LISA2 Kulud'!#REF!,'LISA2 Kulud'!#REF!,'LISA2 Kulud'!#REF!,'LISA2 Kulud'!#REF!,'LISA2 Kulud'!$298:$359,'LISA2 Kulud'!$363:$367,'LISA2 Kulud'!$387:$395,'LISA2 Kulud'!$397:$451,'LISA2 Kulud'!$453:$457,'LISA2 Kulud'!$460:$468,'LISA2 Kulud'!$470:$523,'LISA2 Kulud'!$525:$529,'LISA2 Kulud'!$533:$541,'LISA2 Kulud'!$543:$599,'LISA2 Kulud'!$601:$605,'LISA2 Kulud'!$623:$631,'LISA2 Kulud'!$633:$689,'LISA2 Kulud'!$691:$695,'LISA2 Kulud'!$699:$707,'LISA2 Kulud'!$709:$764,'LISA2 Kulud'!$770:$770,'LISA2 Kulud'!$768:$768,'LISA2 Kulud'!#REF!,'LISA2 Kulud'!$780:$788,'LISA2 Kulud'!$790:$839,'LISA2 Kulud'!$841:$844,'LISA2 Kulud'!$848:$871,'LISA2 Kulud'!$882:$888,'LISA2 Kulud'!$890:$890,'LISA2 Kulud'!$903:$914,'LISA2 Kulud'!$916:$975,'LISA2 Kulud'!$977:$981,'LISA2 Kulud'!$984:$994,'LISA2 Kulud'!$996:$1056,'LISA2 Kulud'!$1058:$1062,'LISA2 Kulud'!$1065:$1075,'LISA2 Kulud'!$1077:$1136,'LISA2 Kulud'!$1138:$1142,'LISA2 Kulud'!$1145:$1153,'LISA2 Kulud'!$1155:$1211,'LISA2 Kulud'!$1213:$1217,'LISA2 Kulud'!$1220:$1228,'LISA2 Kulud'!$1230:$1286,'LISA2 Kulud'!$1288:$1292,'LISA2 Kulud'!$1377:$1387,'LISA2 Kulud'!$1389:$1449,'LISA2 Kulud'!$1451:$1453,'LISA2 Kulud'!$1456:$1466,'LISA2 Kulud'!$1468:$1524,'LISA2 Kulud'!$1526:$1530,'LISA2 Kulud'!$1533:$1542,'LISA2 Kulud'!$1544:$1600,'LISA2 Kulud'!$1602:$1603,'LISA2 Kulud'!$1606:$1616,'LISA2 Kulud'!$1618:$1679,'LISA2 Kulud'!$1682:$1688,'LISA2 Kulud'!#REF!,'LISA2 Kulud'!#REF!,'LISA2 Kulud'!#REF!,'LISA2 Kulud'!$1694:$1704,'LISA2 Kulud'!$1706:$1765,'LISA2 Kulud'!$1767:$1770,'LISA2 Kulud'!$1810:$1821,'LISA2 Kulud'!$1823:$1874,'LISA2 Kulud'!$1876:$1882,'LISA2 Kulud'!$1884:$1884,'LISA2 Kulud'!#REF!,'LISA2 Kulud'!#REF!</definedName>
  </definedNames>
  <calcPr fullCalcOnLoad="1"/>
</workbook>
</file>

<file path=xl/comments1.xml><?xml version="1.0" encoding="utf-8"?>
<comments xmlns="http://schemas.openxmlformats.org/spreadsheetml/2006/main">
  <authors>
    <author>schwindt</author>
  </authors>
  <commentList>
    <comment ref="E145" authorId="0">
      <text>
        <r>
          <rPr>
            <b/>
            <sz val="8"/>
            <rFont val="Tahoma"/>
            <family val="0"/>
          </rPr>
          <t>schwindt:</t>
        </r>
        <r>
          <rPr>
            <sz val="8"/>
            <rFont val="Tahoma"/>
            <family val="0"/>
          </rPr>
          <t xml:space="preserve">
prognoositud, täpne summa selgub ca 15.10.2004. On võimalus, et väheneb.</t>
        </r>
      </text>
    </comment>
  </commentList>
</comments>
</file>

<file path=xl/comments2.xml><?xml version="1.0" encoding="utf-8"?>
<comments xmlns="http://schemas.openxmlformats.org/spreadsheetml/2006/main">
  <authors>
    <author>schwindt</author>
  </authors>
  <commentList>
    <comment ref="F622" authorId="0">
      <text>
        <r>
          <rPr>
            <b/>
            <sz val="8"/>
            <rFont val="Tahoma"/>
            <family val="0"/>
          </rPr>
          <t>schwindt:</t>
        </r>
        <r>
          <rPr>
            <sz val="8"/>
            <rFont val="Tahoma"/>
            <family val="0"/>
          </rPr>
          <t xml:space="preserve">
min palga tõus 2,5 isikul ja 15% kõigil
</t>
        </r>
      </text>
    </comment>
  </commentList>
</comments>
</file>

<file path=xl/sharedStrings.xml><?xml version="1.0" encoding="utf-8"?>
<sst xmlns="http://schemas.openxmlformats.org/spreadsheetml/2006/main" count="4009" uniqueCount="1057">
  <si>
    <t>Tunnus</t>
  </si>
  <si>
    <t>TULUD</t>
  </si>
  <si>
    <t>Maksud</t>
  </si>
  <si>
    <t>Füüsilise isiku tulumaks</t>
  </si>
  <si>
    <t>Maamaks</t>
  </si>
  <si>
    <t>Müügimaks</t>
  </si>
  <si>
    <t>Hasartmängumaks</t>
  </si>
  <si>
    <t>Kaupade ja teenuste müük</t>
  </si>
  <si>
    <t>Laekumised sotsiaalasutuste majandustegevusest</t>
  </si>
  <si>
    <t>Muu kaupade ja teenuste müük</t>
  </si>
  <si>
    <t>Materiaalsete ja immateriaalsete varade müük</t>
  </si>
  <si>
    <t>Muud tulud</t>
  </si>
  <si>
    <t>Trahvid</t>
  </si>
  <si>
    <t>211.02</t>
  </si>
  <si>
    <t>Töötajate töötasu</t>
  </si>
  <si>
    <t>211.82</t>
  </si>
  <si>
    <t>211.84</t>
  </si>
  <si>
    <t>Teavikud ja kunstiesemed</t>
  </si>
  <si>
    <t>Õppevahendid</t>
  </si>
  <si>
    <t>Eraldised</t>
  </si>
  <si>
    <t>Materiaalsete ja immateriaalsete varade soetamine ja renoveerimine</t>
  </si>
  <si>
    <t>Toodetud materiaalsete põhivarade soetamine</t>
  </si>
  <si>
    <t>Käibemaksukulu</t>
  </si>
  <si>
    <t>Reservfond</t>
  </si>
  <si>
    <t>FINANTSEERIMISTEHINGUD</t>
  </si>
  <si>
    <t>Finantsvarade suurenemine (-)</t>
  </si>
  <si>
    <t>Kodumaiste planeeritavate hoiuste suurendamine (-)</t>
  </si>
  <si>
    <t>Väärtpaberite ost  residentidelt (-)</t>
  </si>
  <si>
    <t>Laenude andmine residentidele (õppelaenud) (-)</t>
  </si>
  <si>
    <t>Aktsiate ja osade ost (-)</t>
  </si>
  <si>
    <t>Välismaiste planeeritavate hoiuste suurendamine (-)</t>
  </si>
  <si>
    <t>Väärtpaberite ost mitteresidentidelt (-)</t>
  </si>
  <si>
    <t>Välismaiste osaluste ost (-)</t>
  </si>
  <si>
    <t>Finantsvarade vähenemine (+)</t>
  </si>
  <si>
    <t>Kodumaiste planeeritavate hoiuste vähendamine (+)</t>
  </si>
  <si>
    <t>Väärtpaberite müük residentidele (+)</t>
  </si>
  <si>
    <t>Antud laenude tagasimaksed residentidele (õppelaenud) (+)</t>
  </si>
  <si>
    <t>Aktsiate ja osade müük (+)</t>
  </si>
  <si>
    <t>Välismaiste planeeritavate hoiuste vähendamine (+)</t>
  </si>
  <si>
    <t>Väärtpaberite müük mitteresidentidele (+)</t>
  </si>
  <si>
    <t>Välismaiste osaluste müük (+)</t>
  </si>
  <si>
    <t>Kohustuste suurenemine (+)</t>
  </si>
  <si>
    <t>Väärtpaberite emiteerimine valitsussektorisiseselt (+)</t>
  </si>
  <si>
    <t>Väärtpaberite emiteerimine muudele residentidele (+)</t>
  </si>
  <si>
    <t>Laenude võtmine valitsussektorisiseselt (+)</t>
  </si>
  <si>
    <t>Laenude võtmine muudelt residentidelt (+)</t>
  </si>
  <si>
    <t>Väärtpaberite emiteerimine mitteresidentidele (+)</t>
  </si>
  <si>
    <t>Laenude võtmine mitteresidentidelt (+)</t>
  </si>
  <si>
    <t>Kohustuste vähenemine (-)</t>
  </si>
  <si>
    <t>Väärtpaberite tagasiostmine valitsussektorisiseselt (-)</t>
  </si>
  <si>
    <t>Väärtpaberite tagasiostmine muudelt residentidelt (-)</t>
  </si>
  <si>
    <t>Kapitaliliisingu maksed residentidele (-)</t>
  </si>
  <si>
    <t>Võetud laenude tagasimaksmine valitsussektorisiseselt (-)</t>
  </si>
  <si>
    <t>Võetud laenude tagasimaksmine muudele residentidele (-)</t>
  </si>
  <si>
    <t>Väärtpaberite tagasiostmine mitteresidentidelt (-)</t>
  </si>
  <si>
    <t>Kapitaliliisingu maksed mitteresidentidele (-)</t>
  </si>
  <si>
    <t>Võetud laenude tagasimaksmine mitteresidentidele (-)</t>
  </si>
  <si>
    <t>Muutus kassas ja hoiustes (suurenemine "-", vähenemine "+"), sh.muutused kassatagavaras ja vabas jäägis</t>
  </si>
  <si>
    <t>KULUD TEGEVUSALADE JÄRGI</t>
  </si>
  <si>
    <t>Üldised valitsussektori teenused</t>
  </si>
  <si>
    <t>Valla- ja linnavolikogu</t>
  </si>
  <si>
    <t>Valla- ja linnavalitsus</t>
  </si>
  <si>
    <t>Valimised</t>
  </si>
  <si>
    <t>Omavalitsuste liikmemaks ja ühistegevuse kulud</t>
  </si>
  <si>
    <t>Valitsussektori võla teenindamine</t>
  </si>
  <si>
    <t>Ülalnimetamata üldised valitsussektori kulud kokku</t>
  </si>
  <si>
    <t>Avalik kord ja julgeolek</t>
  </si>
  <si>
    <t>Majandus</t>
  </si>
  <si>
    <t>Liikluskorraldus</t>
  </si>
  <si>
    <t>Kalmistud</t>
  </si>
  <si>
    <t>Tervishoid</t>
  </si>
  <si>
    <t>Avalikud tervishoiuteenused</t>
  </si>
  <si>
    <t>Vabaaeg, kultuur ja religioon</t>
  </si>
  <si>
    <t>Spordikoolid</t>
  </si>
  <si>
    <t>Laste muusika- ja kunstikoolid</t>
  </si>
  <si>
    <t>Laste huvialamajad ja keskused</t>
  </si>
  <si>
    <t>Vabaaja- ja spordiüritused</t>
  </si>
  <si>
    <t>Raamatukogud</t>
  </si>
  <si>
    <t>Rahva- ja kultuurimajad</t>
  </si>
  <si>
    <t>Muuseumid</t>
  </si>
  <si>
    <t>Religiooni- ja muud ühiskonnateenused</t>
  </si>
  <si>
    <t>Haridus</t>
  </si>
  <si>
    <t>Eelharidus (lasteaiad)</t>
  </si>
  <si>
    <t>Täiskasvanute gümnaasiumid</t>
  </si>
  <si>
    <t>Kolmanda taseme haridus - kõrgkoolid</t>
  </si>
  <si>
    <t>Õpilasveo eriliinid</t>
  </si>
  <si>
    <t>Haridusüritused</t>
  </si>
  <si>
    <t>Sotsiaalne kaitse</t>
  </si>
  <si>
    <t>Sotsiaalhoolekande teenused puuetega inimestele</t>
  </si>
  <si>
    <t>Töötute sotsiaalne kaitse</t>
  </si>
  <si>
    <t>Eluasemeteenused sotsiaalsetele riskirühmadele</t>
  </si>
  <si>
    <t xml:space="preserve">Personali kulud </t>
  </si>
  <si>
    <t>211 02</t>
  </si>
  <si>
    <t>Töötasu</t>
  </si>
  <si>
    <t>001</t>
  </si>
  <si>
    <t>astmepalk ( kohalik eelarve )</t>
  </si>
  <si>
    <t>astmepalk ( riigieelarve - õpetajad )</t>
  </si>
  <si>
    <t>002</t>
  </si>
  <si>
    <t>preemia</t>
  </si>
  <si>
    <t>puhkusetoetus 50% astmepalk ( õp.+ kohalik )</t>
  </si>
  <si>
    <t>003</t>
  </si>
  <si>
    <t>lisatasu täiendava töö eest</t>
  </si>
  <si>
    <t>004</t>
  </si>
  <si>
    <t xml:space="preserve">direktori lisatasu  </t>
  </si>
  <si>
    <t>005</t>
  </si>
  <si>
    <t>lepinguline töötasu</t>
  </si>
  <si>
    <t>211 03</t>
  </si>
  <si>
    <t>Hüvitus töölepingu lõpetamisel</t>
  </si>
  <si>
    <t>211 81</t>
  </si>
  <si>
    <t>Erisoodustuse maksud</t>
  </si>
  <si>
    <t>211 82</t>
  </si>
  <si>
    <t>Sotsiaalmaks</t>
  </si>
  <si>
    <t>211 84</t>
  </si>
  <si>
    <t>Töötuskindlustus</t>
  </si>
  <si>
    <t xml:space="preserve">Majandamiskulud </t>
  </si>
  <si>
    <t>212 01</t>
  </si>
  <si>
    <t>Kantseleikulu</t>
  </si>
  <si>
    <t>bürookulu</t>
  </si>
  <si>
    <t>transpordikulu</t>
  </si>
  <si>
    <t>trükised,ajakirjad,ajalehed</t>
  </si>
  <si>
    <t>postikulud</t>
  </si>
  <si>
    <t>telefonikulud</t>
  </si>
  <si>
    <t>006</t>
  </si>
  <si>
    <t>arvutikommun.-sidekulud</t>
  </si>
  <si>
    <t>007</t>
  </si>
  <si>
    <t>õpilasürituste läbiviimine</t>
  </si>
  <si>
    <t>008</t>
  </si>
  <si>
    <t>informatsioon-muud</t>
  </si>
  <si>
    <t>009</t>
  </si>
  <si>
    <t>muu kantseleikulu</t>
  </si>
  <si>
    <t>010</t>
  </si>
  <si>
    <t>vastuvõtukulu</t>
  </si>
  <si>
    <t>212 03</t>
  </si>
  <si>
    <t>Lähetused</t>
  </si>
  <si>
    <t>Riigisisesed lähetused</t>
  </si>
  <si>
    <t>välislähetused ( kooli välisprojektid )</t>
  </si>
  <si>
    <t>212 04</t>
  </si>
  <si>
    <t>Personali koolitus</t>
  </si>
  <si>
    <t>personali koolitus ( kohalik eelarve )</t>
  </si>
  <si>
    <t>koolituskulu ( riigieelarve - õpetajad )</t>
  </si>
  <si>
    <t>212 11</t>
  </si>
  <si>
    <t>Kinnist.,hoonete,ruumide maj.</t>
  </si>
  <si>
    <t>küte</t>
  </si>
  <si>
    <t>elekter</t>
  </si>
  <si>
    <t>vesi ja kanalisatsioon</t>
  </si>
  <si>
    <t>korrashoid</t>
  </si>
  <si>
    <t>jooksev remont</t>
  </si>
  <si>
    <t>ruumide rent</t>
  </si>
  <si>
    <t>vallasasjade soetus ( korter )</t>
  </si>
  <si>
    <t>valve sh. Valve ja tuletõrje signalisatsooni hooldus</t>
  </si>
  <si>
    <t>muu maj.kulu sh. Hoonete kindlustus</t>
  </si>
  <si>
    <t>212 13</t>
  </si>
  <si>
    <t>Sõidukite ülalpidamine</t>
  </si>
  <si>
    <t>kütus,määdeained</t>
  </si>
  <si>
    <t>sõidukite kindlustus/muu</t>
  </si>
  <si>
    <t>isikliku sõiduauto kasut.kulud</t>
  </si>
  <si>
    <t>muud auto kulud</t>
  </si>
  <si>
    <t>212 14</t>
  </si>
  <si>
    <t>Infotehnoloogia</t>
  </si>
  <si>
    <t>riistvara soetamine</t>
  </si>
  <si>
    <t>tarkvara soetamine</t>
  </si>
  <si>
    <t>hooldus</t>
  </si>
  <si>
    <t>kulumaterjal</t>
  </si>
  <si>
    <t>212 15</t>
  </si>
  <si>
    <t>Inventari kulud</t>
  </si>
  <si>
    <t>ruumide sisustus,mööbel</t>
  </si>
  <si>
    <t>büroo ja olmetehnika</t>
  </si>
  <si>
    <t>õppiinventar</t>
  </si>
  <si>
    <t>mööbli,tehnika korrashoid</t>
  </si>
  <si>
    <t>ameti,eririietus</t>
  </si>
  <si>
    <t>muu</t>
  </si>
  <si>
    <t>212 16</t>
  </si>
  <si>
    <t>Eriotstarbelised seadmed</t>
  </si>
  <si>
    <t>212 21</t>
  </si>
  <si>
    <t>Toitlustamine</t>
  </si>
  <si>
    <t>toitlustamine</t>
  </si>
  <si>
    <t>1- 4 kl. Toitlustamine</t>
  </si>
  <si>
    <t>koolipiim</t>
  </si>
  <si>
    <t>LV tasuta toitlustamine</t>
  </si>
  <si>
    <t>212 22</t>
  </si>
  <si>
    <t>Ravimid</t>
  </si>
  <si>
    <t>212 24</t>
  </si>
  <si>
    <t>õppevahendid</t>
  </si>
  <si>
    <t>õppematerjal</t>
  </si>
  <si>
    <t>töövihikud</t>
  </si>
  <si>
    <t>õppekulumaterjal</t>
  </si>
  <si>
    <t>raamatud</t>
  </si>
  <si>
    <t>õpikud ( riigieelarvest )</t>
  </si>
  <si>
    <t>231</t>
  </si>
  <si>
    <t>231 02</t>
  </si>
  <si>
    <t>Rajatiste ja hoonete renoveerimine sh.</t>
  </si>
  <si>
    <t>kap.remont 1</t>
  </si>
  <si>
    <t>kap.remont 2</t>
  </si>
  <si>
    <t>põhivara ost</t>
  </si>
  <si>
    <t>Haapsalu Gümnaasium</t>
  </si>
  <si>
    <t>Haapsalu Wiedemanni Gümnaasium</t>
  </si>
  <si>
    <t>astmepalk</t>
  </si>
  <si>
    <t>Välislähetused</t>
  </si>
  <si>
    <t xml:space="preserve"> </t>
  </si>
  <si>
    <t>Haapsalu Üldgümnaasium</t>
  </si>
  <si>
    <t>Haapsalu Linna Algkool</t>
  </si>
  <si>
    <t>Haapsalu Täiskasvanute Gümnaasium</t>
  </si>
  <si>
    <t>vastuvõtukulu (kooli lõpetajate meened; esinduskulu)</t>
  </si>
  <si>
    <t>õppekulumaterjal (õppeekskursioon)</t>
  </si>
  <si>
    <t>kap.remont Akende vahetus</t>
  </si>
  <si>
    <t>kap.remont Arvuti klassi remont</t>
  </si>
  <si>
    <t>kap. Remont WC ja kätepesuruum</t>
  </si>
  <si>
    <t>vastuvõtukulu (Örebro delegatsiooni vastuvõtt)</t>
  </si>
  <si>
    <t>Haapsalu Gümnaasiumi Toimetulekuklassid</t>
  </si>
  <si>
    <t>Lasteaed "Tõruke"</t>
  </si>
  <si>
    <t>Lasteaed "Vikerkaar"</t>
  </si>
  <si>
    <t>Lasteaed "Pääsupesa"</t>
  </si>
  <si>
    <t>Lasteaed "Päikesejänku"</t>
  </si>
  <si>
    <t>Lasteaed "Tareke"</t>
  </si>
  <si>
    <t>Avalike teenistujate töötasu</t>
  </si>
  <si>
    <t>Valitavate ja ametisse nim. Töötasu</t>
  </si>
  <si>
    <t>Sots.maks</t>
  </si>
  <si>
    <t>esinduskulud</t>
  </si>
  <si>
    <t>Koolitusk.Riigikassast(täiend)</t>
  </si>
  <si>
    <t>valvekulu</t>
  </si>
  <si>
    <t>muu maj.kulu</t>
  </si>
  <si>
    <t>sõidukite kindlustus</t>
  </si>
  <si>
    <t>kap.remont WC ja kätepesuruum</t>
  </si>
  <si>
    <t>Läänemaa Spordikool</t>
  </si>
  <si>
    <t>Haapsalu Muusikakool</t>
  </si>
  <si>
    <t>Haapsalu Kunstikool</t>
  </si>
  <si>
    <t>trükised,ajakirjad,ajalehed Prospekt kooli 25.aastapäevaks</t>
  </si>
  <si>
    <t xml:space="preserve">trükised,ajakirjad,ajalehed </t>
  </si>
  <si>
    <t>seadmete üür</t>
  </si>
  <si>
    <t>Veevärgi ja san. Sõlmede renoveerimine</t>
  </si>
  <si>
    <t>Haapsalu Lastekeskus</t>
  </si>
  <si>
    <t>Lääne Maakonna Keskraamatukogu</t>
  </si>
  <si>
    <t>Raamatukogu teavikud</t>
  </si>
  <si>
    <t>perioodika</t>
  </si>
  <si>
    <t>laserplaadid</t>
  </si>
  <si>
    <t>Haapsalu Kultuurikeskus</t>
  </si>
  <si>
    <t>vastuvõtukulu (ürituste kulud)</t>
  </si>
  <si>
    <t>Eririietus</t>
  </si>
  <si>
    <t>Intressi-, viivise-, kohustistasu kulud</t>
  </si>
  <si>
    <t>Kapitaliliisingu intress</t>
  </si>
  <si>
    <t>Raudteemuuseum</t>
  </si>
  <si>
    <t>ekspositsioonid</t>
  </si>
  <si>
    <t>Haapsalu Sotsiaalmaja</t>
  </si>
  <si>
    <t>hüvitus töölepingu lõpetamisel</t>
  </si>
  <si>
    <t>Töövõtulepingu tasu</t>
  </si>
  <si>
    <t>Isikliku telef kasutus</t>
  </si>
  <si>
    <t>ürituste läbiviimine</t>
  </si>
  <si>
    <t>jooksev remont, avariiremont</t>
  </si>
  <si>
    <t>kilbiruumide sisude vahetus</t>
  </si>
  <si>
    <t>muu kulu (võrgu ühendus lv-ga)</t>
  </si>
  <si>
    <t>ruumide sisustus,mööbel(turvakodusse, kohvikusse)</t>
  </si>
  <si>
    <t>büroo ja olmetehnika(pesumasin,külmkapp)</t>
  </si>
  <si>
    <t>ameti, eririietus (kokad ja kohviku töötajatele)</t>
  </si>
  <si>
    <t>muu (ventilatsioon)</t>
  </si>
  <si>
    <t>kap.remont1(territooriumi planeerimise projekt)</t>
  </si>
  <si>
    <t>kap.remont2 (Territooriumi piirdeaia ehitus</t>
  </si>
  <si>
    <t>toimetulekuklassi signalisatsiooni ehitus</t>
  </si>
  <si>
    <t>eri pedagoog 0,5 k.</t>
  </si>
  <si>
    <t>Personali koolitus koos lähetusega koolitusele</t>
  </si>
  <si>
    <t>Riigikoolitus</t>
  </si>
  <si>
    <t>Fassaadi remont</t>
  </si>
  <si>
    <t xml:space="preserve">vastuvõtukulu </t>
  </si>
  <si>
    <t>lisatasu täiendava töö eest(asendused)</t>
  </si>
  <si>
    <t>Linna teed ja tänavad</t>
  </si>
  <si>
    <t>informatsioon-muud trükised</t>
  </si>
  <si>
    <t>Üldmajanduslikud arendusprojektid</t>
  </si>
  <si>
    <t>Jäätmekäitlus (prügimajandus)</t>
  </si>
  <si>
    <t>Haljastus</t>
  </si>
  <si>
    <t>Eelpool nimetamata elamu- ja kommunaalmajanduse kulud</t>
  </si>
  <si>
    <t>Muusikakollektiivid</t>
  </si>
  <si>
    <t>Koorid ja ansamblid</t>
  </si>
  <si>
    <t>Tantsukollektiivid</t>
  </si>
  <si>
    <t>Teater Randlane</t>
  </si>
  <si>
    <t>Teater SEE</t>
  </si>
  <si>
    <t>Estraadiring KÜ</t>
  </si>
  <si>
    <t>Kodanike ühendused, seltsid, klubid</t>
  </si>
  <si>
    <t>Seltsitegevus sh.</t>
  </si>
  <si>
    <t>Loomingulised toetused kunstnikele</t>
  </si>
  <si>
    <t xml:space="preserve">Kultuuriüritused </t>
  </si>
  <si>
    <t>Linna poolt korraldatavad üritused</t>
  </si>
  <si>
    <t>Toetused eraisikutele</t>
  </si>
  <si>
    <t>Toetused kollektiividele</t>
  </si>
  <si>
    <t>Tululiik</t>
  </si>
  <si>
    <t>Laekumine majandustegevusest</t>
  </si>
  <si>
    <t>Laekumine haridusasutuste majandustegevusest</t>
  </si>
  <si>
    <t>Omanikutulu</t>
  </si>
  <si>
    <t>Rendi ja üüritulud mittetoodetud põhivaradelt</t>
  </si>
  <si>
    <t xml:space="preserve">Mittesihotstarbelised toetused jooksvateks kuludeks </t>
  </si>
  <si>
    <t>Spordiklubid</t>
  </si>
  <si>
    <t>Koolispordiliit</t>
  </si>
  <si>
    <t>Liuväljade ehitus (Krahviaed, Staadion)</t>
  </si>
  <si>
    <t>Laste ja noorte suvine töölaager</t>
  </si>
  <si>
    <t xml:space="preserve">Avatud Noortekeskus ANK </t>
  </si>
  <si>
    <t>Muud huvialakeskused</t>
  </si>
  <si>
    <t>Noorsooprojektide kaasfinantseerimine</t>
  </si>
  <si>
    <t>Muu hariduskulu</t>
  </si>
  <si>
    <t>Psüholoogiline kutsenõustamine</t>
  </si>
  <si>
    <t>Õpetajate päeva tähistamine</t>
  </si>
  <si>
    <t>Lasteaia õpetajate õppepäevade transport</t>
  </si>
  <si>
    <t>Kooli lõpetamine</t>
  </si>
  <si>
    <t>Lasteaialaste kevadpäevad</t>
  </si>
  <si>
    <t>Koolide projektide toetused</t>
  </si>
  <si>
    <t>Majandamiskulu</t>
  </si>
  <si>
    <t>Saun</t>
  </si>
  <si>
    <t>Turism ( I-PUNKT)</t>
  </si>
  <si>
    <t>Muud kommunaalmajanduse teenused sh.</t>
  </si>
  <si>
    <t>Tervishoiuüritused</t>
  </si>
  <si>
    <t>Eraldised tegevuse toetamiseks ja ürituste korraldamiseks</t>
  </si>
  <si>
    <t>Spordibaaside haldamine ( Haapsalu Spordibaasid OÜ)</t>
  </si>
  <si>
    <t>köögid</t>
  </si>
  <si>
    <t>koridori ja kabinettide remont</t>
  </si>
  <si>
    <t>söökla remont</t>
  </si>
  <si>
    <t>Toetused tehniliste abivahendite võimaldamiseks</t>
  </si>
  <si>
    <t>Toetused korterite ja trepikodade ümberkohandamiseks</t>
  </si>
  <si>
    <t>Toetus puuetega lastele transporditeenuse osutamiseks</t>
  </si>
  <si>
    <t>Isikliku abistaja teenuse osutamine</t>
  </si>
  <si>
    <t>Puuetega laste ujumise toetamine</t>
  </si>
  <si>
    <t xml:space="preserve">MTÜ Värkstuba tegevuse toetamine </t>
  </si>
  <si>
    <t>MTÜ Läänemaa PRK tegevuse toetamine</t>
  </si>
  <si>
    <t>Täiendava bussiliini toetamine</t>
  </si>
  <si>
    <t>Ülalpidamiskulude katmine laste turvakodus</t>
  </si>
  <si>
    <t>Laste ja perede psühholoogiline nõustamine</t>
  </si>
  <si>
    <t>Mitmesugused teenused vähekindlustatud peredele ja lastele</t>
  </si>
  <si>
    <t>Perekonnas hooldamise toetamine</t>
  </si>
  <si>
    <t>Vähekindlustatud perede ja laste toitlustamise toetamine</t>
  </si>
  <si>
    <t>Laste sünnitoetus</t>
  </si>
  <si>
    <t>Toetus laste laagrituusikute ostmiseks</t>
  </si>
  <si>
    <t>Perioodilised toetused vähekindlustatud peredele</t>
  </si>
  <si>
    <t>MTÜ Usaldustelefon tegevuse toetamine</t>
  </si>
  <si>
    <t>Pikaajaliste töötute rehabiliteerimine</t>
  </si>
  <si>
    <t>Sotsiaalkorteritesse vee ja kanalisatsiooni paigaldamine</t>
  </si>
  <si>
    <t>Riskirühmade hoolekandeasutused</t>
  </si>
  <si>
    <t>Varjupaiga ülalpidamine</t>
  </si>
  <si>
    <t>Tugiisiku teenus sotsiaalselt tõrjututele</t>
  </si>
  <si>
    <t>Surnu vedu ja surnukuuris hoidmine</t>
  </si>
  <si>
    <t>Raamatud, trükised</t>
  </si>
  <si>
    <t>Projektide kaasfinantseerimine</t>
  </si>
  <si>
    <t>Omavalitsustelt ostetud Sotsiaalhoolekande teenus</t>
  </si>
  <si>
    <t>Materiaalsete ja immateriaalsete varade soetamine ja renoveerimine (sotsmaja)</t>
  </si>
  <si>
    <t>Materiaalsete ja immateriaalsete varade soetamine ja renoveerimine (HTG)</t>
  </si>
  <si>
    <t>Materiaalsete ja immateriaalsete varade soetamine ja renoveerimine(HLA)</t>
  </si>
  <si>
    <t>Materiaalsete ja immateriaalsete varade soetamine ja renoveerimine (HÜG)</t>
  </si>
  <si>
    <t>Materiaalsete ja immateriaalsete varade soetamine ja renoveerimine (HWG)</t>
  </si>
  <si>
    <t>Materiaalsete ja immateriaalsete varade soetamine ja renoveerimine (HG)</t>
  </si>
  <si>
    <t>Materiaalsete ja immateriaalsete varade soetamine ja renoveerimine(HKK)</t>
  </si>
  <si>
    <t>Materiaalsete ja immateriaalsete varade soetamine ja renoveerimine(LV)</t>
  </si>
  <si>
    <t>Klubidele ürituste korraldamiseks</t>
  </si>
  <si>
    <t>Materiaalsete ja immateriaalsete varade soetamine ja renoveerimine(Turism)</t>
  </si>
  <si>
    <t>Sauna teenus</t>
  </si>
  <si>
    <t>Raudtee Muuseum</t>
  </si>
  <si>
    <t>Raamatukogu</t>
  </si>
  <si>
    <t>Toiduraha</t>
  </si>
  <si>
    <t>õpperaha</t>
  </si>
  <si>
    <t>tasulised teenused</t>
  </si>
  <si>
    <t>Laste arv kokku sh.</t>
  </si>
  <si>
    <t>Haapsalust</t>
  </si>
  <si>
    <t>Muudest valdadest</t>
  </si>
  <si>
    <t>Haapsalu Gümnaasium omavahendid sh.</t>
  </si>
  <si>
    <t>Wiedemanni Gümnaasium omavahendid sh.</t>
  </si>
  <si>
    <t>Haapsalu Üldgümnaasium omavahendid sh.</t>
  </si>
  <si>
    <t>Haapsalu Linna Algkool omavahendid sh.</t>
  </si>
  <si>
    <t>Lasteaed TÕRUKE omavahendid sh.</t>
  </si>
  <si>
    <t>Lasteaed VIKERKAAR omavahendid sh.</t>
  </si>
  <si>
    <t>Lasteaed PÄÄSUPESA omavahendid sh.</t>
  </si>
  <si>
    <t>Lasteaed PÄIKESEJÄNKU omavahendid sh.</t>
  </si>
  <si>
    <t>Lasteaed TAREKE omavahendid sh.</t>
  </si>
  <si>
    <t>Saadud rent</t>
  </si>
  <si>
    <t>Läänemaa Spordikool omavahendid sh.</t>
  </si>
  <si>
    <t>Haapsalu Muusikakooli omavahendid sh.</t>
  </si>
  <si>
    <t>Haapsalu Kunstikooli omavahendid sh.</t>
  </si>
  <si>
    <t>Haapsalu Lastekeskuse omavahendid sh.</t>
  </si>
  <si>
    <t>Raudteejaama hoone kap. Remondi omafinantseering</t>
  </si>
  <si>
    <t>Materiaalsete ja immateriaalsete varade soetamine ja renoveerimine(Raudteejaam)</t>
  </si>
  <si>
    <t>Kultuurimaja kap.remondi omafinantseering</t>
  </si>
  <si>
    <t>Sõidu- ja kõnniteede remont</t>
  </si>
  <si>
    <t>Laekumised elamu ja kommunaalasutuste majandustegevusest</t>
  </si>
  <si>
    <t>Linnavaraamet</t>
  </si>
  <si>
    <t>311.01</t>
  </si>
  <si>
    <t>311.02</t>
  </si>
  <si>
    <t>311.03</t>
  </si>
  <si>
    <t>311.04</t>
  </si>
  <si>
    <t>312.01</t>
  </si>
  <si>
    <t>312.02</t>
  </si>
  <si>
    <t>312.04</t>
  </si>
  <si>
    <t>321.01</t>
  </si>
  <si>
    <t>321.02</t>
  </si>
  <si>
    <t>321.03</t>
  </si>
  <si>
    <t>321.04</t>
  </si>
  <si>
    <t>322.01</t>
  </si>
  <si>
    <t>322.02</t>
  </si>
  <si>
    <t>322.04</t>
  </si>
  <si>
    <t>331.01.1</t>
  </si>
  <si>
    <t>331.01.9</t>
  </si>
  <si>
    <t>331.03.1</t>
  </si>
  <si>
    <t>332.01</t>
  </si>
  <si>
    <t>332.03</t>
  </si>
  <si>
    <t>341.01.1</t>
  </si>
  <si>
    <t>341.01.9</t>
  </si>
  <si>
    <t>341.03.1</t>
  </si>
  <si>
    <t>342.01</t>
  </si>
  <si>
    <t>342.02</t>
  </si>
  <si>
    <t>KONTROLL</t>
  </si>
  <si>
    <t>taotlused</t>
  </si>
  <si>
    <t>Materiaalsete ja immateriaalsete varade soetamine ja renoveerimine(Tõruke)</t>
  </si>
  <si>
    <t>Materiaalsete ja immateriaalsete varade soetamine ja renoveerimine(Vikerkaar)</t>
  </si>
  <si>
    <t>Materiaalsete ja immateriaalsete varade soetamine ja renoveerimine(Pääsupesa)</t>
  </si>
  <si>
    <t>Materiaalsete ja immateriaalsete varade soetamine ja renoveerimine(Päikesejänku)</t>
  </si>
  <si>
    <t>Materiaalsete ja immateriaalsete varade soetamine ja renoveerimine (Tareke)</t>
  </si>
  <si>
    <t>astmepalk kohalik</t>
  </si>
  <si>
    <t>riiklik</t>
  </si>
  <si>
    <t>Materiaalsete ja immateriaalsete varade soetamine ja renoveerimine(Muusikakool)</t>
  </si>
  <si>
    <t>Materiaalsete ja immateriaalsete varade soetamine ja renoveerimine (Kunstikool)</t>
  </si>
  <si>
    <t>Materiaalsete ja immateriaalsete varade soetamine ja renoveerimine(lastekeskus)</t>
  </si>
  <si>
    <t>Lasteaed TÕRUKE</t>
  </si>
  <si>
    <t>Lasteaed VIKERKAAR</t>
  </si>
  <si>
    <t>Lasteaed PÄÄSUPESA</t>
  </si>
  <si>
    <t>Lasteaed PÄIKESEJÄNKU</t>
  </si>
  <si>
    <t>Lasteaed TAREKE</t>
  </si>
  <si>
    <t>artikkel</t>
  </si>
  <si>
    <t>Vastuvõtud õpetajatele</t>
  </si>
  <si>
    <t>Ühekordsed toetused eakatele</t>
  </si>
  <si>
    <t>MTÜ Läänemaa pensionäride Ühenduse toetus</t>
  </si>
  <si>
    <t>FC Flora leping</t>
  </si>
  <si>
    <t>Töötajate tervisekontroll</t>
  </si>
  <si>
    <t>Lasteraamatukogu remont</t>
  </si>
  <si>
    <t>Tulud-finantseerimine-kulud (LISAFINANTSEERIMISE VAJADUS)</t>
  </si>
  <si>
    <t>kasv võrreldes</t>
  </si>
  <si>
    <t xml:space="preserve">2003a </t>
  </si>
  <si>
    <t>Osavõtt messidest</t>
  </si>
  <si>
    <t>Elamu- ja kommunaalmajandus</t>
  </si>
  <si>
    <t>Geoinfosüsteem</t>
  </si>
  <si>
    <t>Üldplaneering</t>
  </si>
  <si>
    <t>Muud projektid</t>
  </si>
  <si>
    <t>Laenu intressid</t>
  </si>
  <si>
    <t>Arvelduskrediidi intressid</t>
  </si>
  <si>
    <t>Tänavate märgistamine, liiklusmärkide paigaldamine</t>
  </si>
  <si>
    <t>Prügivedu</t>
  </si>
  <si>
    <t>Haljasalade ja parkide korrashoid sh. niitmine</t>
  </si>
  <si>
    <t>Puude lõikus, istutus</t>
  </si>
  <si>
    <t>Maakorralduslikud teenused sh.</t>
  </si>
  <si>
    <t>Elekter</t>
  </si>
  <si>
    <t>Hooldus</t>
  </si>
  <si>
    <t>Eespool nimetamata muud kulud (käibemaks)</t>
  </si>
  <si>
    <t>Riiklik</t>
  </si>
  <si>
    <t>välislähetused ( Örebro delegatsioon )</t>
  </si>
  <si>
    <t>Riiklik koolitus</t>
  </si>
  <si>
    <t>Maakondlikud üritused</t>
  </si>
  <si>
    <t>Reserv ürituste korraldamise kulude katteks</t>
  </si>
  <si>
    <t>Intressid</t>
  </si>
  <si>
    <t>Eesti Linnade Liidu liikmemaks</t>
  </si>
  <si>
    <t>Läänemaa KOV Liidu liikmemaks</t>
  </si>
  <si>
    <t>Muude päevakeskuste ja ürituste toetamine</t>
  </si>
  <si>
    <t>Reserv haridusüritusteks</t>
  </si>
  <si>
    <t>Sõidusoodustused pensionäridele (Haapsalu Autobaas AS)</t>
  </si>
  <si>
    <t>MATERIAALSETE JA IMMATERIAALSETE VARADE SOETAMINE JA RENOVEERIMINE</t>
  </si>
  <si>
    <t>Personalikulud</t>
  </si>
  <si>
    <t>Tegevõpetajatele kooltuse kompenseerimine</t>
  </si>
  <si>
    <t>TPÜ Haapsalu Kolledzile korteri üüriks</t>
  </si>
  <si>
    <t xml:space="preserve">          -Hoonete kindlustus</t>
  </si>
  <si>
    <t xml:space="preserve">          -Tänavaviidad ja reklaamtahvlid</t>
  </si>
  <si>
    <t xml:space="preserve">          -Laste mänguväljakud</t>
  </si>
  <si>
    <t xml:space="preserve">          -Jõuludekoratsioonid, lipud jne.</t>
  </si>
  <si>
    <t xml:space="preserve">          -Sadeveetrasside hooldus</t>
  </si>
  <si>
    <t xml:space="preserve">          -Ranna valve ja korrashoid, Paralepa parkmetsa korrashoid</t>
  </si>
  <si>
    <t xml:space="preserve">          -Avariiremondid</t>
  </si>
  <si>
    <t>409.8.1</t>
  </si>
  <si>
    <t>Hariduse haldamine</t>
  </si>
  <si>
    <t>Sotsiaalse kaitse haldamine</t>
  </si>
  <si>
    <t xml:space="preserve">          -Saadav rent</t>
  </si>
  <si>
    <t xml:space="preserve">         -Toiduraha</t>
  </si>
  <si>
    <t xml:space="preserve">         -Saadav rent</t>
  </si>
  <si>
    <t xml:space="preserve">          -Toiduraha</t>
  </si>
  <si>
    <t xml:space="preserve">          -Õpperaha</t>
  </si>
  <si>
    <t>Lastelaagri toetused õpilastele</t>
  </si>
  <si>
    <t>2003a</t>
  </si>
  <si>
    <t>Tänavavalgustus</t>
  </si>
  <si>
    <t xml:space="preserve">         -Õpperaha</t>
  </si>
  <si>
    <t xml:space="preserve">         -Saadud rent</t>
  </si>
  <si>
    <t xml:space="preserve">          -Tasulised teenused</t>
  </si>
  <si>
    <t>Tulu varadelt</t>
  </si>
  <si>
    <t>Toetused riigilt</t>
  </si>
  <si>
    <t xml:space="preserve">   Turg</t>
  </si>
  <si>
    <t xml:space="preserve">   Raudteejaam</t>
  </si>
  <si>
    <t xml:space="preserve">   Linnavaraamet</t>
  </si>
  <si>
    <t xml:space="preserve">   Tasuline WC</t>
  </si>
  <si>
    <t xml:space="preserve">   Karja 6 eluruumid ja äripinnad</t>
  </si>
  <si>
    <t xml:space="preserve">   Ehte 8 kinnistu</t>
  </si>
  <si>
    <t xml:space="preserve">   § 5 lõige 1 alusel tasandusfondi eraldis</t>
  </si>
  <si>
    <t xml:space="preserve">   Toimetulekutoetus</t>
  </si>
  <si>
    <t xml:space="preserve">   Palkade ühtlustamise vahendid</t>
  </si>
  <si>
    <t>Keskkonnakaitse</t>
  </si>
  <si>
    <t>Vaba aeg, kultuur ja religioon</t>
  </si>
  <si>
    <t>Kulud kokku</t>
  </si>
  <si>
    <t>Tulud kokku</t>
  </si>
  <si>
    <t xml:space="preserve">          -Ehitusprojektid ja kalkulatsioonid</t>
  </si>
  <si>
    <t xml:space="preserve">          -Notaritasud</t>
  </si>
  <si>
    <t xml:space="preserve">          -Ehituse järelvalve, uuringud, ekspertiisid</t>
  </si>
  <si>
    <t>Mänguväljak</t>
  </si>
  <si>
    <t>astmepalk(riiklik)</t>
  </si>
  <si>
    <t>2004a.</t>
  </si>
  <si>
    <t>2003a.</t>
  </si>
  <si>
    <t>Suurenemine</t>
  </si>
  <si>
    <t>%</t>
  </si>
  <si>
    <t>summas</t>
  </si>
  <si>
    <t>2003.a</t>
  </si>
  <si>
    <t>Laenu andmed</t>
  </si>
  <si>
    <t>KOKKU</t>
  </si>
  <si>
    <t>HANSAPANK Nr 667</t>
  </si>
  <si>
    <t>Kokku,sellest</t>
  </si>
  <si>
    <t>põhiosa</t>
  </si>
  <si>
    <t>intress Euribor+ 1,7%= 3,852%</t>
  </si>
  <si>
    <t>HANSAPANK Nr 00-077554-JI</t>
  </si>
  <si>
    <t>Kokku, sellest</t>
  </si>
  <si>
    <t xml:space="preserve">EESTI ÜHISPANK </t>
  </si>
  <si>
    <t>intress Euribor + 1,5%= 3,713%</t>
  </si>
  <si>
    <t>EBRD laen</t>
  </si>
  <si>
    <t>intress 9.73%</t>
  </si>
  <si>
    <t>LAENU PÕHIOSA MAKSED KOKKU</t>
  </si>
  <si>
    <t>INTRESSID KOKKU</t>
  </si>
  <si>
    <t>LAEN + INTRESS KOKKU</t>
  </si>
  <si>
    <t>LAENUKOORMUS</t>
  </si>
  <si>
    <t>aasta eelarve tulude maht</t>
  </si>
  <si>
    <t xml:space="preserve">Aastane laenude ja intresside </t>
  </si>
  <si>
    <t>makse / eelarve mahuga (max 20%)</t>
  </si>
  <si>
    <t xml:space="preserve">Laenude kogusumma+jooksev intress / </t>
  </si>
  <si>
    <t>eelarve mahuga (max 60%)</t>
  </si>
  <si>
    <t xml:space="preserve">Laen+intress kogusumma / eelarve </t>
  </si>
  <si>
    <t>tuludega (max 60%)*</t>
  </si>
  <si>
    <t>2004.a</t>
  </si>
  <si>
    <t>2005.a</t>
  </si>
  <si>
    <t>2006.a</t>
  </si>
  <si>
    <t>2007.a</t>
  </si>
  <si>
    <t>2008.a</t>
  </si>
  <si>
    <t>2009.a</t>
  </si>
  <si>
    <t>2010.a</t>
  </si>
  <si>
    <t>2011.a</t>
  </si>
  <si>
    <t>Kasv</t>
  </si>
  <si>
    <t>LISA 2</t>
  </si>
  <si>
    <t>LISA 1</t>
  </si>
  <si>
    <t>Haapsalu linna 2004. a koondeelarve finantseerimistehingud</t>
  </si>
  <si>
    <t>Laekumised kultuuri- ja kunstiasutuste majandustegevusest</t>
  </si>
  <si>
    <t>algklasside remont</t>
  </si>
  <si>
    <t>Paralepa rulatee projekteerimine ja ehitus</t>
  </si>
  <si>
    <t>Personalikoolitus( riiklik)</t>
  </si>
  <si>
    <t>õppematerjal (riiklik)</t>
  </si>
  <si>
    <t>01112</t>
  </si>
  <si>
    <t>50</t>
  </si>
  <si>
    <t>5001</t>
  </si>
  <si>
    <t>506000</t>
  </si>
  <si>
    <t>506040</t>
  </si>
  <si>
    <t>55</t>
  </si>
  <si>
    <t>5500</t>
  </si>
  <si>
    <t>5503</t>
  </si>
  <si>
    <t>5504</t>
  </si>
  <si>
    <t>5514</t>
  </si>
  <si>
    <t>5515</t>
  </si>
  <si>
    <t>5522</t>
  </si>
  <si>
    <t>155</t>
  </si>
  <si>
    <t xml:space="preserve">   Õhtu-Kallas 17a kinnistu</t>
  </si>
  <si>
    <t xml:space="preserve">   laen Väike-Viigi projekti omafinantseeringuks</t>
  </si>
  <si>
    <t xml:space="preserve">   laen Haapsalu Gümnaasiumi projekti omafinantseeringuks</t>
  </si>
  <si>
    <t xml:space="preserve">   Haapsalu Kultuurikeskuse kapitaliliisingu maksed</t>
  </si>
  <si>
    <t xml:space="preserve">   Haapsalu Sotsiaalmaja kapitaliliisingu maksed</t>
  </si>
  <si>
    <t xml:space="preserve">   Haapsalu Linnavalitsuse EBRD laenu tagasimakse</t>
  </si>
  <si>
    <t>ehitusprojekt</t>
  </si>
  <si>
    <t>Munitsipaaleluruumide soetamine (KredEx projekt)</t>
  </si>
  <si>
    <t>3000</t>
  </si>
  <si>
    <t>3030</t>
  </si>
  <si>
    <t>3041</t>
  </si>
  <si>
    <t>32</t>
  </si>
  <si>
    <t>320</t>
  </si>
  <si>
    <t>Riigilõivud</t>
  </si>
  <si>
    <t>322</t>
  </si>
  <si>
    <t>3220</t>
  </si>
  <si>
    <t>3221</t>
  </si>
  <si>
    <t>3224</t>
  </si>
  <si>
    <t>3225</t>
  </si>
  <si>
    <t>38</t>
  </si>
  <si>
    <t>381</t>
  </si>
  <si>
    <t>3810</t>
  </si>
  <si>
    <t>Maa müük</t>
  </si>
  <si>
    <t>3811</t>
  </si>
  <si>
    <t>Rajatiste ja hoonete müük</t>
  </si>
  <si>
    <t>3812</t>
  </si>
  <si>
    <t>Muude põhivarade müük</t>
  </si>
  <si>
    <t>MUUD TULUD</t>
  </si>
  <si>
    <t>382</t>
  </si>
  <si>
    <t>3820</t>
  </si>
  <si>
    <t>Intressi- ja viivisetulud hoiustelt</t>
  </si>
  <si>
    <t>3825</t>
  </si>
  <si>
    <t>3824</t>
  </si>
  <si>
    <t xml:space="preserve">   Dividendid</t>
  </si>
  <si>
    <t>388</t>
  </si>
  <si>
    <t>3880</t>
  </si>
  <si>
    <t>3888</t>
  </si>
  <si>
    <t>Eespool nimetamata muud tulud</t>
  </si>
  <si>
    <t>35</t>
  </si>
  <si>
    <t xml:space="preserve">TOETUSED </t>
  </si>
  <si>
    <t>350</t>
  </si>
  <si>
    <t>Sihtotstarbelised toetused jooksvateks kuludeks</t>
  </si>
  <si>
    <t>Toetused riigilt ja riigiasutustelt</t>
  </si>
  <si>
    <t>3500.0</t>
  </si>
  <si>
    <t>3500.8</t>
  </si>
  <si>
    <t>Toetused muudelt residentidelt</t>
  </si>
  <si>
    <t>352</t>
  </si>
  <si>
    <t>Tasandusfond</t>
  </si>
  <si>
    <t>352.00.17</t>
  </si>
  <si>
    <t xml:space="preserve">   Teiste KOV kompensatsioon õpilaste koolitamiseks</t>
  </si>
  <si>
    <t xml:space="preserve">   Vabariigi valitsus Koolitoit</t>
  </si>
  <si>
    <t>3237</t>
  </si>
  <si>
    <t>323</t>
  </si>
  <si>
    <t>3232</t>
  </si>
  <si>
    <t>Laekumised muude üksuste majandustegevusest</t>
  </si>
  <si>
    <t>3233</t>
  </si>
  <si>
    <t>Muude üksuste üüri ja renditulud</t>
  </si>
  <si>
    <t>3238</t>
  </si>
  <si>
    <t>Edasiantav tulu ja tulud kulude edasiandmisest</t>
  </si>
  <si>
    <t xml:space="preserve">   Linnavaraameti hooldusmajade soe ja vesi</t>
  </si>
  <si>
    <t>Haapsalu linna 2005. a koondeelarve tulud</t>
  </si>
  <si>
    <t>2005a eelarve</t>
  </si>
  <si>
    <t>Haapsalu linna 2005. a koondeelarve kulud</t>
  </si>
  <si>
    <t>2004a</t>
  </si>
  <si>
    <t>01111</t>
  </si>
  <si>
    <t>01114</t>
  </si>
  <si>
    <t>01600</t>
  </si>
  <si>
    <t>01700</t>
  </si>
  <si>
    <t>03</t>
  </si>
  <si>
    <t>03300</t>
  </si>
  <si>
    <t>Muu avalik kord ja julgeolek</t>
  </si>
  <si>
    <t>45</t>
  </si>
  <si>
    <t>Eraldised naabrivalvele</t>
  </si>
  <si>
    <t>04</t>
  </si>
  <si>
    <t>04510</t>
  </si>
  <si>
    <t>04511</t>
  </si>
  <si>
    <t>04730</t>
  </si>
  <si>
    <t>04740</t>
  </si>
  <si>
    <t>05</t>
  </si>
  <si>
    <t>05100</t>
  </si>
  <si>
    <t>05400</t>
  </si>
  <si>
    <t>06</t>
  </si>
  <si>
    <t>06100</t>
  </si>
  <si>
    <t>Elamumajanduse arendamine sh.</t>
  </si>
  <si>
    <t>06200</t>
  </si>
  <si>
    <t>Kommunaalmajanduse arendamine</t>
  </si>
  <si>
    <t>06601</t>
  </si>
  <si>
    <t>Elamu- ja kommunaalmajanduse haldamine</t>
  </si>
  <si>
    <t xml:space="preserve">Elamumajanduse haldamine </t>
  </si>
  <si>
    <t>06400</t>
  </si>
  <si>
    <t>06602</t>
  </si>
  <si>
    <t>06604</t>
  </si>
  <si>
    <t>07</t>
  </si>
  <si>
    <t>07400</t>
  </si>
  <si>
    <t>07600</t>
  </si>
  <si>
    <t>Muu tervishoid, tervishoiu haldamine</t>
  </si>
  <si>
    <t>Kindlustamata isikute ravikulud</t>
  </si>
  <si>
    <t>Muud tervishoiu kulud</t>
  </si>
  <si>
    <t>06605</t>
  </si>
  <si>
    <t>08</t>
  </si>
  <si>
    <t>08101</t>
  </si>
  <si>
    <t>081011</t>
  </si>
  <si>
    <t>08102</t>
  </si>
  <si>
    <t>Sporditegevus, organisatsioonid</t>
  </si>
  <si>
    <t>Haapsalu Hanko regati toetus</t>
  </si>
  <si>
    <t>08105</t>
  </si>
  <si>
    <t>081051</t>
  </si>
  <si>
    <t>081052</t>
  </si>
  <si>
    <t>08106</t>
  </si>
  <si>
    <t>081061</t>
  </si>
  <si>
    <t>081062</t>
  </si>
  <si>
    <t>081063</t>
  </si>
  <si>
    <t>51</t>
  </si>
  <si>
    <t>08109</t>
  </si>
  <si>
    <t>08201</t>
  </si>
  <si>
    <t>082011</t>
  </si>
  <si>
    <t>08202</t>
  </si>
  <si>
    <t>082021</t>
  </si>
  <si>
    <t>65</t>
  </si>
  <si>
    <t>60</t>
  </si>
  <si>
    <t>601000</t>
  </si>
  <si>
    <t>6502</t>
  </si>
  <si>
    <t>08203</t>
  </si>
  <si>
    <t>082031</t>
  </si>
  <si>
    <t>08208</t>
  </si>
  <si>
    <t>08209</t>
  </si>
  <si>
    <t>08400</t>
  </si>
  <si>
    <t>09</t>
  </si>
  <si>
    <t>09110</t>
  </si>
  <si>
    <t>091101</t>
  </si>
  <si>
    <t>091102</t>
  </si>
  <si>
    <t>091103</t>
  </si>
  <si>
    <t>091104</t>
  </si>
  <si>
    <t>091105</t>
  </si>
  <si>
    <t>09211</t>
  </si>
  <si>
    <t>Algkoolid</t>
  </si>
  <si>
    <t>092111</t>
  </si>
  <si>
    <t>09220</t>
  </si>
  <si>
    <t>Gümnaasiumid</t>
  </si>
  <si>
    <t>092201</t>
  </si>
  <si>
    <t>092202</t>
  </si>
  <si>
    <t>0922011</t>
  </si>
  <si>
    <t>092203</t>
  </si>
  <si>
    <t>09221</t>
  </si>
  <si>
    <t>092211</t>
  </si>
  <si>
    <t>09400</t>
  </si>
  <si>
    <t>09600</t>
  </si>
  <si>
    <t>09601</t>
  </si>
  <si>
    <t>09800</t>
  </si>
  <si>
    <t>10121</t>
  </si>
  <si>
    <t>10200</t>
  </si>
  <si>
    <t>10201</t>
  </si>
  <si>
    <t>Eakate sotsiaalne kaitse</t>
  </si>
  <si>
    <t>Perekondade ja laste sotsiaalne kaitse</t>
  </si>
  <si>
    <t>10500</t>
  </si>
  <si>
    <t>10600</t>
  </si>
  <si>
    <t>10700</t>
  </si>
  <si>
    <t>10701</t>
  </si>
  <si>
    <t>Muu sotsiaalsete riskirühmade kaitse</t>
  </si>
  <si>
    <t>10702</t>
  </si>
  <si>
    <t>10900</t>
  </si>
  <si>
    <t>092204</t>
  </si>
  <si>
    <t>20.5</t>
  </si>
  <si>
    <t>2081.5.8</t>
  </si>
  <si>
    <t>20.06</t>
  </si>
  <si>
    <t>2081.6.8</t>
  </si>
  <si>
    <t>2081.6.9</t>
  </si>
  <si>
    <t>2082.6</t>
  </si>
  <si>
    <t>5000</t>
  </si>
  <si>
    <t>5002</t>
  </si>
  <si>
    <t>50604</t>
  </si>
  <si>
    <t>50603</t>
  </si>
  <si>
    <t>Erisoodustuse TM ja SOTS maks</t>
  </si>
  <si>
    <t>50600</t>
  </si>
  <si>
    <t>notaritasud</t>
  </si>
  <si>
    <t>audiitor</t>
  </si>
  <si>
    <t>info- ja reklaam</t>
  </si>
  <si>
    <t>kontoritarbed</t>
  </si>
  <si>
    <t>telefonikulud ja internett</t>
  </si>
  <si>
    <t>00</t>
  </si>
  <si>
    <t>01</t>
  </si>
  <si>
    <t>10</t>
  </si>
  <si>
    <t>11</t>
  </si>
  <si>
    <t>13</t>
  </si>
  <si>
    <t>40</t>
  </si>
  <si>
    <t>99</t>
  </si>
  <si>
    <t xml:space="preserve"> sh.arhiivi korrastamine</t>
  </si>
  <si>
    <t>02</t>
  </si>
  <si>
    <t>5511</t>
  </si>
  <si>
    <t>korrashoiu materjalid</t>
  </si>
  <si>
    <t>vara kindlustus</t>
  </si>
  <si>
    <t>5513</t>
  </si>
  <si>
    <t>remondimaterjalid</t>
  </si>
  <si>
    <t>sõidukite remont</t>
  </si>
  <si>
    <t>muud kulud</t>
  </si>
  <si>
    <t>infotehnoloogia hooldus</t>
  </si>
  <si>
    <t>080</t>
  </si>
  <si>
    <t>inventari rent</t>
  </si>
  <si>
    <t>5525</t>
  </si>
  <si>
    <t>Liikmemaks erinevates organisatsioonides</t>
  </si>
  <si>
    <t>telefonikulu</t>
  </si>
  <si>
    <t>postiteenus</t>
  </si>
  <si>
    <t>muud admin kulud</t>
  </si>
  <si>
    <t>lähetuse sõidukulu</t>
  </si>
  <si>
    <t>lähetuse päevaraha</t>
  </si>
  <si>
    <t>01500</t>
  </si>
  <si>
    <t>Administreerimiskulud</t>
  </si>
  <si>
    <t>bürootarbed</t>
  </si>
  <si>
    <t>trükised ja muud teavikud</t>
  </si>
  <si>
    <t>sideteenused</t>
  </si>
  <si>
    <t>postiteenused</t>
  </si>
  <si>
    <t>transporditeenus</t>
  </si>
  <si>
    <t>esindus ja vastuvõtt</t>
  </si>
  <si>
    <t>41</t>
  </si>
  <si>
    <t>kingitused ja auhinnad</t>
  </si>
  <si>
    <t>juriidilised teenused</t>
  </si>
  <si>
    <t>info ja reklaam</t>
  </si>
  <si>
    <t>muud administreerimise teenused</t>
  </si>
  <si>
    <t>Majutus</t>
  </si>
  <si>
    <t>Sõidukulud</t>
  </si>
  <si>
    <t>Päevarahad</t>
  </si>
  <si>
    <t>Muud lähetuste kulud</t>
  </si>
  <si>
    <t>Koolituskulud</t>
  </si>
  <si>
    <t>korrashoiu teenused</t>
  </si>
  <si>
    <t>valveteenused</t>
  </si>
  <si>
    <t>kindlustusmaksed</t>
  </si>
  <si>
    <t xml:space="preserve">muu maj.kulu </t>
  </si>
  <si>
    <t>Sõidukite majandamiskulu</t>
  </si>
  <si>
    <t>Info- ja kommunikatsioonitehnoloogia</t>
  </si>
  <si>
    <t>80</t>
  </si>
  <si>
    <t>90</t>
  </si>
  <si>
    <t>85</t>
  </si>
  <si>
    <t>riistvara ja tarvikud</t>
  </si>
  <si>
    <t>remondi ja hooldusteenused</t>
  </si>
  <si>
    <t>infotehnoloogiline arendustöö</t>
  </si>
  <si>
    <t>muu infotehnoloogia</t>
  </si>
  <si>
    <t>inventar ja selle tarvikud</t>
  </si>
  <si>
    <t>rent</t>
  </si>
  <si>
    <t>muu inventari majandamiskulud</t>
  </si>
  <si>
    <t>5521</t>
  </si>
  <si>
    <t>Meditsiinikulud</t>
  </si>
  <si>
    <t>5524</t>
  </si>
  <si>
    <t>20</t>
  </si>
  <si>
    <t>Muud õppevahendid</t>
  </si>
  <si>
    <t>Liisingu intressid</t>
  </si>
  <si>
    <t>koridori uksed, elekter, suitsuruum, 2.korruse põrand jne</t>
  </si>
  <si>
    <t xml:space="preserve">   Haapsalu Linnavalitsuse kapitaliliisingu maksed</t>
  </si>
  <si>
    <t>Hoonete majandamiskulud</t>
  </si>
  <si>
    <t>5516</t>
  </si>
  <si>
    <t>Masinate ja seadmete kulud</t>
  </si>
  <si>
    <t>Töötajate Töötasu</t>
  </si>
  <si>
    <t>5512</t>
  </si>
  <si>
    <t>5003</t>
  </si>
  <si>
    <t>5532</t>
  </si>
  <si>
    <t>Töötajate Töötasud</t>
  </si>
  <si>
    <t>5523</t>
  </si>
  <si>
    <t>Ravimid, tervisekontroll</t>
  </si>
  <si>
    <t>10402</t>
  </si>
  <si>
    <t>Galerii remont</t>
  </si>
  <si>
    <t xml:space="preserve">   -Wiedemanni SH</t>
  </si>
  <si>
    <t xml:space="preserve">   -Tuksi Spordibaas</t>
  </si>
  <si>
    <t xml:space="preserve">   -Veekeskus</t>
  </si>
  <si>
    <t xml:space="preserve">   Haapsalu Muusikakooli kapitaliliisingu maksed</t>
  </si>
  <si>
    <t xml:space="preserve">   sh. hariduse reserv</t>
  </si>
  <si>
    <t xml:space="preserve">   sh. muu reserv</t>
  </si>
  <si>
    <t>5600</t>
  </si>
  <si>
    <t>Andmesideteenus</t>
  </si>
  <si>
    <t>Kommunikatsioon-, kultuuri- ja vaba aja sisustamine</t>
  </si>
  <si>
    <t>katuse remont</t>
  </si>
  <si>
    <t>köögi remont</t>
  </si>
  <si>
    <t xml:space="preserve">   -Spordihoone+ staadion</t>
  </si>
  <si>
    <t>Intressitoetus Korteriühistutele</t>
  </si>
  <si>
    <t xml:space="preserve">   Munitsipaalkorterite üüritulud</t>
  </si>
  <si>
    <t xml:space="preserve">   Äripindade üüritulu</t>
  </si>
  <si>
    <t>Linna munitsipaaleluruumide ja äripindade haldamine</t>
  </si>
  <si>
    <t>katel</t>
  </si>
  <si>
    <t xml:space="preserve">muu kantseleikulu </t>
  </si>
  <si>
    <t xml:space="preserve">astmepalk </t>
  </si>
  <si>
    <t>min. palga tõus</t>
  </si>
  <si>
    <t>kap.remon3</t>
  </si>
  <si>
    <t xml:space="preserve">      - Toitlustamine</t>
  </si>
  <si>
    <t xml:space="preserve">      - Transport</t>
  </si>
  <si>
    <t xml:space="preserve">      - Üüritulud</t>
  </si>
  <si>
    <t>Kompensatsioon kohaliku omavalitsuse üksustelt</t>
  </si>
  <si>
    <t>50606</t>
  </si>
  <si>
    <t>projekteerimine</t>
  </si>
  <si>
    <t>Lähetuskulud</t>
  </si>
  <si>
    <t>Tänavate pindamine</t>
  </si>
  <si>
    <t>Kruusateede 2 kordne pindamine</t>
  </si>
  <si>
    <t>Niine tn. Asfaltkatte remont</t>
  </si>
  <si>
    <t>Nurme ja Niine tn kõnnitee asfalteerimine</t>
  </si>
  <si>
    <t>Vahtra prügimaja juurdesõidutee</t>
  </si>
  <si>
    <t>Jäätmekäitlussüsteemid (jäätmeregister, arendus)</t>
  </si>
  <si>
    <t>Läänemaa jäätmejaama rajamise omaosalus(2005-2006)</t>
  </si>
  <si>
    <t>Muud keskkonnaprojektid</t>
  </si>
  <si>
    <t>Väike-Viigi ümbruse haljastusprojekti elluviimine</t>
  </si>
  <si>
    <t>Lillede istutus ja hooldus</t>
  </si>
  <si>
    <t>Kõnni- ja pargiteede hooldus ja koristus</t>
  </si>
  <si>
    <t xml:space="preserve">   -Katastrimõõdistus</t>
  </si>
  <si>
    <t xml:space="preserve">   -Digitaalsed geoalused</t>
  </si>
  <si>
    <t xml:space="preserve">          -Parkide inventar (valged pingid, püsipingid, prügiurnid)</t>
  </si>
  <si>
    <t>Materiaalsete ja immateriaalsete varade soetamine ja renoveerimine (elamu ja äripinnad)</t>
  </si>
  <si>
    <t>Materiaalsete ja immateriaalsete varade soetamine ja renoveerimine(valgustus)</t>
  </si>
  <si>
    <t>Haapsalu Veevärk AS poolt 2003a teostatud tänavate rekonstrueerimine</t>
  </si>
  <si>
    <t>Kiirust piiravad tõkised</t>
  </si>
  <si>
    <t>Väike-Viigi süvenduse omafinantseering</t>
  </si>
  <si>
    <t>Suusaradade ehitamine</t>
  </si>
  <si>
    <t>Muude päevakeskuste ruumide rent</t>
  </si>
  <si>
    <t>Muude päevakeskuste valve</t>
  </si>
  <si>
    <t>Noortefestivali LONKS</t>
  </si>
  <si>
    <t>Terviseedendus ja projektid</t>
  </si>
  <si>
    <t xml:space="preserve">    -piletimüük</t>
  </si>
  <si>
    <t xml:space="preserve">    -üürid</t>
  </si>
  <si>
    <t xml:space="preserve">    -reklaamid</t>
  </si>
  <si>
    <t xml:space="preserve">    -kultuuriline teenindamine</t>
  </si>
  <si>
    <t>Kultuuri -ja vabaajaürituste kulud</t>
  </si>
  <si>
    <t xml:space="preserve">   -Haapsalu 10 Vanamuusikafestival(Concerto Grosso)</t>
  </si>
  <si>
    <t xml:space="preserve">   -Viiulimängud</t>
  </si>
  <si>
    <t xml:space="preserve">   -Merelaulupäev (Shanty Music)</t>
  </si>
  <si>
    <t xml:space="preserve">   -Valge Daami lauluvõistlus</t>
  </si>
  <si>
    <t xml:space="preserve">   -Orelifestivali kontserdid</t>
  </si>
  <si>
    <t xml:space="preserve">   -Augustibluus XI</t>
  </si>
  <si>
    <t xml:space="preserve">   -Steni Muinasjutuvõistlus</t>
  </si>
  <si>
    <t xml:space="preserve">   -Valge Daami päevad</t>
  </si>
  <si>
    <t xml:space="preserve">   -Jazzkaar</t>
  </si>
  <si>
    <t xml:space="preserve">   -Suvemuusika</t>
  </si>
  <si>
    <t xml:space="preserve">   -Läänemaa Muuseumi toimetised</t>
  </si>
  <si>
    <t xml:space="preserve">   -Keskraamatukogu Raamatupäev</t>
  </si>
  <si>
    <t xml:space="preserve">   -Rockfestival Mutionu Pidu </t>
  </si>
  <si>
    <t xml:space="preserve">   -Lastekaitse päev linnuses</t>
  </si>
  <si>
    <t xml:space="preserve">   -Valge Daami vabaõhuetendus</t>
  </si>
  <si>
    <t xml:space="preserve">   -Eesti Kontsert kontsertsari</t>
  </si>
  <si>
    <t xml:space="preserve">   -Ladies in Jazz</t>
  </si>
  <si>
    <t xml:space="preserve">   -Keskaegne Haapsalu</t>
  </si>
  <si>
    <t xml:space="preserve">   -Koduvein</t>
  </si>
  <si>
    <t xml:space="preserve">   -Jaanituli</t>
  </si>
  <si>
    <t xml:space="preserve">   -Suvehooaja avamine</t>
  </si>
  <si>
    <t xml:space="preserve">   -Lastekaitsepäev</t>
  </si>
  <si>
    <t xml:space="preserve">   -Lasteüritus Karmauhti</t>
  </si>
  <si>
    <t xml:space="preserve">   -Pimedate ööde festival</t>
  </si>
  <si>
    <t xml:space="preserve">   -Muud  üritused</t>
  </si>
  <si>
    <t xml:space="preserve">Turundus- trükised, suveniirid, </t>
  </si>
  <si>
    <t>astmepalk (linnaeelarvest)</t>
  </si>
  <si>
    <t>Tänavate koristus ja hooldus (hankeleping)</t>
  </si>
  <si>
    <t>Välissuhtlus (Sõpruslinnade vastuvõtt)</t>
  </si>
  <si>
    <t>taotlus</t>
  </si>
  <si>
    <t xml:space="preserve">   Majandus- ja kommunikatsiooniministeerium (teede korrashoid)</t>
  </si>
  <si>
    <t>akende vahetus (puuduv osa)</t>
  </si>
  <si>
    <t>1- 4 kl. Toitlustamine - hinnavahe kompenseerimine</t>
  </si>
  <si>
    <t>Õpilaste ja lasteaialaste ujumisõpetuse läbiviimine</t>
  </si>
  <si>
    <t>Eraldis EELK Haapsalu Püha Johannese kogudusele</t>
  </si>
  <si>
    <t>Toomkiriku küttekulud</t>
  </si>
  <si>
    <t>Toomkiriku akustika parandamine</t>
  </si>
  <si>
    <t>Toomkiriku vihmaveesüsteemide ehitus</t>
  </si>
  <si>
    <t>Intressitoetus Korteriühisustele</t>
  </si>
  <si>
    <t>2005a.</t>
  </si>
  <si>
    <t>Projekt</t>
  </si>
  <si>
    <t>Varade müük</t>
  </si>
  <si>
    <t>Tulu mittetoodetud varadelt</t>
  </si>
  <si>
    <t xml:space="preserve">   Reklaampinna üür</t>
  </si>
  <si>
    <t xml:space="preserve">   Linnavaraameti hooldusmajade võlgade laekumine</t>
  </si>
  <si>
    <t>Puuetega lastele hooldusteenuse osutamisega seotud kulud Haapsalu Väikelastekodus</t>
  </si>
  <si>
    <t>MTÜ Läänemaa Kriisiabikeskus tegevuse toetamine</t>
  </si>
  <si>
    <t>Koolitoidu toetus koolides ja lasteaedades</t>
  </si>
  <si>
    <t>Toetus erakorraliste eluasemekulude osaliseks kompenseerimiseks (korterite remont)</t>
  </si>
  <si>
    <t>Täiendav korrashoid</t>
  </si>
  <si>
    <t xml:space="preserve">Haljastusprojektide tellimine </t>
  </si>
  <si>
    <t xml:space="preserve">   Muud tulud</t>
  </si>
  <si>
    <t>LISA 3</t>
  </si>
  <si>
    <t>Haapsalu linna planeeritavad investeeringud 2005. aastal</t>
  </si>
  <si>
    <t>Haapsalu Linna  Eelarve tulude struktuur</t>
  </si>
  <si>
    <t xml:space="preserve">   Õhtu-Kallas 7 kinnistu</t>
  </si>
  <si>
    <t>Munitsipaaleluruumide ost(KredEx projekt)</t>
  </si>
  <si>
    <t xml:space="preserve">   Ranna tee 2a</t>
  </si>
  <si>
    <t>Läänemaa Apteek AS aktsiate müük</t>
  </si>
  <si>
    <t>Materiaalsete ja immateriaalsete varade soetamine ja renoveerimine(haljastus)</t>
  </si>
  <si>
    <t xml:space="preserve">   -Linna tänavavalgustuse rekonstrueerimise omafin.</t>
  </si>
  <si>
    <t>Materiaalsete ja immateriaalsete varade soetamine ja renoveerimine (kalmistud)</t>
  </si>
  <si>
    <t xml:space="preserve">   Eraldis hariduse investeeringuteks</t>
  </si>
  <si>
    <t xml:space="preserve">   Linnale kuuluva muu kinnisvara ja aktsiate realisatsioon</t>
  </si>
  <si>
    <t xml:space="preserve">   Karja 15 kinnistu</t>
  </si>
  <si>
    <t xml:space="preserve">   Posti 34a</t>
  </si>
  <si>
    <t xml:space="preserve">   Luha tn. kinnistu</t>
  </si>
  <si>
    <t xml:space="preserve">   Promenaadi kinnistu</t>
  </si>
  <si>
    <t xml:space="preserve">   Rüütli tn. kinnistu</t>
  </si>
  <si>
    <t xml:space="preserve">   Kuuse tn. kinnistu</t>
  </si>
  <si>
    <t xml:space="preserve">   Raudtee 2</t>
  </si>
  <si>
    <t>Helitehnika ost</t>
  </si>
  <si>
    <t>Materiaalsete ja immateriaalsete varade soetamine ja renoveerimine (toimetulekuklass)</t>
  </si>
  <si>
    <t>Materiaalsete ja immateriaalsete varade soetamine ja renoveerimine (teed ja tänavad)</t>
  </si>
  <si>
    <t xml:space="preserve">   Jalaka tn 78 kinnistu</t>
  </si>
  <si>
    <t xml:space="preserve">  - Elamispinnad</t>
  </si>
  <si>
    <t>Linnuse remondiks</t>
  </si>
  <si>
    <t>08300</t>
  </si>
  <si>
    <t>Ringhäälingu ja kirjastamise teenused</t>
  </si>
  <si>
    <t>Linnaleht</t>
  </si>
  <si>
    <t>Kalmistute inventariseerimised</t>
  </si>
  <si>
    <t>Metsakalmistu hooldus</t>
  </si>
  <si>
    <t>Kesklinna kalmistu hooldus</t>
  </si>
  <si>
    <t>Metsakalmistu laiendamine, hoonete ja aia rekonstrueerimine</t>
  </si>
  <si>
    <t xml:space="preserve">Eraldised tegevuse toetamiseks </t>
  </si>
  <si>
    <t>Eraldised tegevuse toetamiseks</t>
  </si>
  <si>
    <t>Muude haljasalade rekonstrueerimine</t>
  </si>
  <si>
    <t>Linna tänavavalgustuse rekonstrueerimise omafin.</t>
  </si>
  <si>
    <t>Muusikakooli renoveerimine</t>
  </si>
  <si>
    <t>Kunstikooli renoveerimine</t>
  </si>
  <si>
    <t>Lääne Maakonna Keskraamatukogu lasteraamatukogu renoveerimine</t>
  </si>
  <si>
    <t>Raudteejaama renoveerimise omafinantseering</t>
  </si>
  <si>
    <t>Haapsalu laste koolitus teistes KOV koolides ja lasteaedades</t>
  </si>
  <si>
    <t xml:space="preserve">      -Kommunaalteenused (ühiskondlik elekter, vesi, küte, lifti hooldus, jooksev remont)</t>
  </si>
  <si>
    <t>Linnuse remont</t>
  </si>
  <si>
    <t>Riiklik toimetulekutoetus</t>
  </si>
  <si>
    <t xml:space="preserve">   Metsa- ja põllumaa</t>
  </si>
  <si>
    <t xml:space="preserve">  Laekumine vee erikasutusest</t>
  </si>
  <si>
    <t xml:space="preserve">   Prognoositavad eelmisest aastast ülekantavad rahalised vahendid</t>
  </si>
  <si>
    <t>Materiaalsete ja immateriaalsete varade soetamine ja renoveerimine (Päevakeskus)</t>
  </si>
  <si>
    <t xml:space="preserve">   laen linna omandis olevate äripindade renoveerimiseks</t>
  </si>
  <si>
    <t xml:space="preserve">  - Jaani 2 fassaad</t>
  </si>
  <si>
    <t>Linnale kuuluvate äri- ja elamispindade renoveerimine</t>
  </si>
  <si>
    <t>Laste päevakeskuse ehituse omafinantseerimine Jaani 2.</t>
  </si>
  <si>
    <t xml:space="preserve">  - Lihula mnt.3 akende vahetus ja trepikoja remont</t>
  </si>
  <si>
    <t xml:space="preserve">  sh personalikulud</t>
  </si>
  <si>
    <t xml:space="preserve">   Haapsalu Linnavalitsuse laenumaksed pankadele</t>
  </si>
  <si>
    <t>EESTI ÜHISPANK -Gümnaasium</t>
  </si>
  <si>
    <t>HANSAPANK- Väike-Viik</t>
  </si>
  <si>
    <t>intress Euribor+ 2,9%= 5,117%</t>
  </si>
  <si>
    <t xml:space="preserve">   Suur-Mere1 kinnistu</t>
  </si>
  <si>
    <t>Linnavalitsuse hoone renoveerimine</t>
  </si>
  <si>
    <t>eelarve+lisaeel</t>
  </si>
  <si>
    <t>2005a</t>
  </si>
  <si>
    <t>eelarve</t>
  </si>
  <si>
    <t>Juurdepääsutee kinnistule Holmi 4a</t>
  </si>
  <si>
    <t>intress Euribor+0,5%=2,7%</t>
  </si>
  <si>
    <t>intress Euribor + 0,7%= 2,9</t>
  </si>
  <si>
    <t>HAAPSALU VEEVÄRK AS</t>
  </si>
  <si>
    <t>intress 0%</t>
  </si>
  <si>
    <t>Hansa Liising AS arvutite rent</t>
  </si>
  <si>
    <t xml:space="preserve">intress </t>
  </si>
  <si>
    <t>2012.a</t>
  </si>
  <si>
    <t>2013.a</t>
  </si>
  <si>
    <t>Haapsalu Linna Eelarve kulude  struktuur</t>
  </si>
  <si>
    <t xml:space="preserve">Kohustuste vähenemine </t>
  </si>
  <si>
    <t xml:space="preserve">   </t>
  </si>
  <si>
    <t xml:space="preserve">   Raieload, koerte registreerimine, muud tasud</t>
  </si>
  <si>
    <t>Laekumised õiguste müügist</t>
  </si>
  <si>
    <t xml:space="preserve">   Kasutusload, hoonestusõigused</t>
  </si>
  <si>
    <t xml:space="preserve">  Ehitusload, registreeringud kaubandustegevuse registris </t>
  </si>
  <si>
    <t>Kasv vs 2004</t>
  </si>
  <si>
    <t>LISA 5</t>
  </si>
  <si>
    <t>2005.a. Laenude ja intresside maksed</t>
  </si>
  <si>
    <t>Elamumajanduse kulud</t>
  </si>
  <si>
    <t xml:space="preserve">          - Traadita Interneti arendamine</t>
  </si>
  <si>
    <t>Toetus puudega isikute hooldajale</t>
  </si>
  <si>
    <t xml:space="preserve">   Eraldis maakondlikeks ühisüritusteks</t>
  </si>
  <si>
    <t xml:space="preserve">   Eraldis hariduse palgakuludeks</t>
  </si>
  <si>
    <t xml:space="preserve">   Hooldaja toetus</t>
  </si>
  <si>
    <t>Maakondlikud ühisüritused</t>
  </si>
  <si>
    <t>lasketiiru remont</t>
  </si>
  <si>
    <t>üldehitus</t>
  </si>
  <si>
    <t>ventilatsioon</t>
  </si>
  <si>
    <t>kanali audit</t>
  </si>
  <si>
    <t>keldri aknad</t>
  </si>
  <si>
    <t>trepikoja aknad</t>
  </si>
  <si>
    <t>Tamme tn. kvartalisisesed kõnniteed</t>
  </si>
  <si>
    <t>investeering</t>
  </si>
  <si>
    <t>personalikulu</t>
  </si>
  <si>
    <t>eraldis</t>
  </si>
  <si>
    <t>intressid</t>
  </si>
  <si>
    <t>Kokku</t>
  </si>
  <si>
    <t>Kontroll</t>
  </si>
  <si>
    <t xml:space="preserve">2005a </t>
  </si>
  <si>
    <t>Reserv</t>
  </si>
  <si>
    <t xml:space="preserve">   Promenaadi 18 kinnistu</t>
  </si>
  <si>
    <t>Haapsalu Linnavolikogu 28.01.2005 määrus nr 55</t>
  </si>
  <si>
    <t>Haapsalu Linnavolikogu 04.03.2005 määrus nr 63</t>
  </si>
  <si>
    <t>Kinnitatud:</t>
  </si>
  <si>
    <t>Haapsalu Linnavolikogu 29.04.2005 määrus nr 69</t>
  </si>
  <si>
    <t>Haapsalu Linnavolikogu 17.06.2005 määrus nr 72</t>
  </si>
  <si>
    <t>eelarve+lisaeelarved</t>
  </si>
  <si>
    <t>eelarve+ lisaeelarved</t>
  </si>
  <si>
    <t>Sõiduteede pindamine</t>
  </si>
  <si>
    <t xml:space="preserve"> Spordihoone akende vahetus</t>
  </si>
  <si>
    <t xml:space="preserve"> Ujula terrassi projekt ja ehituse esimene etapp</t>
  </si>
  <si>
    <t>Materiaalsete varade soetamine (Haapsalu Spordibaasid OÜ )</t>
  </si>
  <si>
    <t>2005 Linnuse projekti omafinantseering sh. valgustus</t>
  </si>
  <si>
    <t>2006-2007 Linnuse projekti ettevalmistus</t>
  </si>
  <si>
    <t>Kultuurikeskuse remondi omafinantseering</t>
  </si>
  <si>
    <t>Kinoaparatuuri rekonstrueerimisprojekti omafin.</t>
  </si>
  <si>
    <t>Võlanõustamise teenuse osutamine</t>
  </si>
  <si>
    <t xml:space="preserve">   Haapsalu Kuurort AS aktsiate müügist laekunud vahendite jäägi muutus</t>
  </si>
  <si>
    <t xml:space="preserve">   Munitsipaalüürikorterid</t>
  </si>
  <si>
    <t>Materiaalsete ja immateriaalsete varade soetamine ja renoveerimine(sadevesi)</t>
  </si>
  <si>
    <t>Raudtee tn sadeveekanali rekonstrueerimine</t>
  </si>
  <si>
    <t>Haapsalu suve tutvustav telesaade</t>
  </si>
  <si>
    <t>Raudtee tn. sadevee kanali rekonstrueerimine</t>
  </si>
  <si>
    <t>3. Lisaeelarve</t>
  </si>
  <si>
    <t>2. Lisaeelarve</t>
  </si>
  <si>
    <t>1. Lisaeelarve</t>
  </si>
  <si>
    <t>Eelarve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</si>
</sst>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0.0%"/>
    <numFmt numFmtId="176" formatCode="0.000%"/>
    <numFmt numFmtId="177" formatCode="#,##0.000"/>
    <numFmt numFmtId="178" formatCode="0.000000"/>
    <numFmt numFmtId="179" formatCode="0.0000000"/>
    <numFmt numFmtId="180" formatCode="#,##0.0000"/>
    <numFmt numFmtId="181" formatCode="_-* #,##0.0\ _k_r_-;\-* #,##0.0\ _k_r_-;_-* &quot;-&quot;??\ _k_r_-;_-@_-"/>
    <numFmt numFmtId="182" formatCode="_-* #,##0\ _k_r_-;\-* #,##0\ _k_r_-;_-* &quot;-&quot;??\ _k_r_-;_-@_-"/>
    <numFmt numFmtId="183" formatCode="_-* #,##0.000\ _k_r_-;\-* #,##0.000\ _k_r_-;_-* &quot;-&quot;??\ _k_r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.5"/>
      <name val="Arial"/>
      <family val="2"/>
    </font>
    <font>
      <sz val="7"/>
      <name val="Arial"/>
      <family val="2"/>
    </font>
    <font>
      <b/>
      <sz val="12"/>
      <name val="Arial"/>
      <family val="0"/>
    </font>
    <font>
      <sz val="10"/>
      <color indexed="10"/>
      <name val="Times New Roman"/>
      <family val="1"/>
    </font>
    <font>
      <i/>
      <sz val="9"/>
      <color indexed="10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9"/>
      <color indexed="17"/>
      <name val="Arial"/>
      <family val="2"/>
    </font>
    <font>
      <i/>
      <sz val="8"/>
      <color indexed="17"/>
      <name val="Arial"/>
      <family val="2"/>
    </font>
    <font>
      <sz val="10"/>
      <color indexed="57"/>
      <name val="Arial"/>
      <family val="2"/>
    </font>
    <font>
      <sz val="8.5"/>
      <name val="Arial"/>
      <family val="2"/>
    </font>
    <font>
      <b/>
      <sz val="9.25"/>
      <name val="Arial"/>
      <family val="2"/>
    </font>
    <font>
      <b/>
      <sz val="8.5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color indexed="10"/>
      <name val="Arial"/>
      <family val="2"/>
    </font>
    <font>
      <sz val="8"/>
      <color indexed="17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75" fontId="1" fillId="0" borderId="0" xfId="22" applyNumberFormat="1" applyFont="1" applyAlignment="1">
      <alignment/>
    </xf>
    <xf numFmtId="175" fontId="2" fillId="0" borderId="0" xfId="22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75" fontId="5" fillId="0" borderId="0" xfId="22" applyNumberFormat="1" applyFont="1" applyAlignment="1">
      <alignment/>
    </xf>
    <xf numFmtId="0" fontId="5" fillId="0" borderId="0" xfId="0" applyFont="1" applyAlignment="1">
      <alignment/>
    </xf>
    <xf numFmtId="175" fontId="6" fillId="0" borderId="0" xfId="22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/>
    </xf>
    <xf numFmtId="3" fontId="10" fillId="2" borderId="7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/>
    </xf>
    <xf numFmtId="3" fontId="10" fillId="0" borderId="7" xfId="0" applyNumberFormat="1" applyFont="1" applyBorder="1" applyAlignment="1">
      <alignment/>
    </xf>
    <xf numFmtId="49" fontId="0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9" fontId="10" fillId="0" borderId="5" xfId="0" applyNumberFormat="1" applyFont="1" applyFill="1" applyBorder="1" applyAlignment="1">
      <alignment horizontal="left"/>
    </xf>
    <xf numFmtId="0" fontId="10" fillId="0" borderId="6" xfId="0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49" fontId="10" fillId="0" borderId="9" xfId="0" applyNumberFormat="1" applyFont="1" applyBorder="1" applyAlignment="1">
      <alignment horizontal="left"/>
    </xf>
    <xf numFmtId="3" fontId="10" fillId="0" borderId="9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left" indent="1"/>
    </xf>
    <xf numFmtId="3" fontId="1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indent="1"/>
    </xf>
    <xf numFmtId="0" fontId="11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left" indent="1"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9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49" fontId="10" fillId="0" borderId="6" xfId="0" applyNumberFormat="1" applyFont="1" applyFill="1" applyBorder="1" applyAlignment="1">
      <alignment horizontal="left"/>
    </xf>
    <xf numFmtId="0" fontId="10" fillId="0" borderId="8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10" fillId="0" borderId="0" xfId="21" applyFont="1" applyFill="1" applyBorder="1" applyAlignment="1">
      <alignment/>
      <protection/>
    </xf>
    <xf numFmtId="0" fontId="10" fillId="2" borderId="10" xfId="21" applyFont="1" applyFill="1" applyBorder="1" applyAlignment="1">
      <alignment/>
      <protection/>
    </xf>
    <xf numFmtId="3" fontId="0" fillId="2" borderId="10" xfId="0" applyNumberFormat="1" applyFont="1" applyFill="1" applyBorder="1" applyAlignment="1" applyProtection="1">
      <alignment/>
      <protection/>
    </xf>
    <xf numFmtId="0" fontId="10" fillId="0" borderId="9" xfId="21" applyFont="1" applyFill="1" applyBorder="1" applyAlignment="1">
      <alignment/>
      <protection/>
    </xf>
    <xf numFmtId="3" fontId="10" fillId="0" borderId="9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left"/>
    </xf>
    <xf numFmtId="3" fontId="0" fillId="0" borderId="19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3" fontId="10" fillId="0" borderId="19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21" applyFont="1" applyFill="1" applyBorder="1" applyAlignment="1">
      <alignment/>
      <protection/>
    </xf>
    <xf numFmtId="49" fontId="0" fillId="0" borderId="9" xfId="0" applyNumberFormat="1" applyFont="1" applyBorder="1" applyAlignment="1">
      <alignment horizontal="right"/>
    </xf>
    <xf numFmtId="0" fontId="10" fillId="0" borderId="10" xfId="21" applyFont="1" applyFill="1" applyBorder="1" applyAlignment="1">
      <alignment/>
      <protection/>
    </xf>
    <xf numFmtId="3" fontId="10" fillId="0" borderId="10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Border="1" applyAlignment="1">
      <alignment horizontal="right"/>
    </xf>
    <xf numFmtId="3" fontId="10" fillId="0" borderId="10" xfId="15" applyNumberFormat="1" applyFont="1" applyBorder="1" applyAlignment="1">
      <alignment/>
    </xf>
    <xf numFmtId="3" fontId="10" fillId="0" borderId="10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0" fontId="17" fillId="0" borderId="10" xfId="21" applyFont="1" applyFill="1" applyBorder="1" applyAlignment="1">
      <alignment/>
      <protection/>
    </xf>
    <xf numFmtId="3" fontId="17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17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 locked="0"/>
    </xf>
    <xf numFmtId="0" fontId="10" fillId="2" borderId="20" xfId="0" applyFont="1" applyFill="1" applyBorder="1" applyAlignment="1">
      <alignment/>
    </xf>
    <xf numFmtId="3" fontId="10" fillId="2" borderId="9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0" fillId="0" borderId="10" xfId="21" applyFont="1" applyFill="1" applyBorder="1">
      <alignment/>
      <protection/>
    </xf>
    <xf numFmtId="49" fontId="17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0" xfId="21" applyFont="1" applyFill="1" applyBorder="1">
      <alignment/>
      <protection/>
    </xf>
    <xf numFmtId="49" fontId="10" fillId="0" borderId="10" xfId="0" applyNumberFormat="1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49" fontId="17" fillId="0" borderId="10" xfId="0" applyNumberFormat="1" applyFont="1" applyBorder="1" applyAlignment="1">
      <alignment horizontal="right"/>
    </xf>
    <xf numFmtId="0" fontId="17" fillId="0" borderId="19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0" fillId="2" borderId="19" xfId="0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49" fontId="17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1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17" fillId="0" borderId="20" xfId="0" applyFont="1" applyBorder="1" applyAlignment="1">
      <alignment/>
    </xf>
    <xf numFmtId="0" fontId="10" fillId="0" borderId="9" xfId="0" applyFont="1" applyFill="1" applyBorder="1" applyAlignment="1">
      <alignment/>
    </xf>
    <xf numFmtId="0" fontId="10" fillId="2" borderId="0" xfId="21" applyFont="1" applyFill="1" applyBorder="1" applyAlignment="1">
      <alignment/>
      <protection/>
    </xf>
    <xf numFmtId="3" fontId="10" fillId="0" borderId="10" xfId="0" applyNumberFormat="1" applyFont="1" applyBorder="1" applyAlignment="1" applyProtection="1">
      <alignment/>
      <protection locked="0"/>
    </xf>
    <xf numFmtId="0" fontId="0" fillId="3" borderId="9" xfId="21" applyFont="1" applyFill="1" applyBorder="1" applyAlignment="1">
      <alignment/>
      <protection/>
    </xf>
    <xf numFmtId="3" fontId="0" fillId="3" borderId="9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0" fillId="0" borderId="9" xfId="21" applyFont="1" applyFill="1" applyBorder="1" applyAlignment="1">
      <alignment/>
      <protection/>
    </xf>
    <xf numFmtId="3" fontId="0" fillId="0" borderId="9" xfId="0" applyNumberFormat="1" applyFont="1" applyFill="1" applyBorder="1" applyAlignment="1" applyProtection="1">
      <alignment/>
      <protection locked="0"/>
    </xf>
    <xf numFmtId="3" fontId="17" fillId="0" borderId="10" xfId="0" applyNumberFormat="1" applyFont="1" applyBorder="1" applyAlignment="1" applyProtection="1">
      <alignment/>
      <protection locked="0"/>
    </xf>
    <xf numFmtId="0" fontId="17" fillId="0" borderId="10" xfId="21" applyFont="1" applyFill="1" applyBorder="1" applyAlignment="1">
      <alignment horizontal="left"/>
      <protection/>
    </xf>
    <xf numFmtId="0" fontId="0" fillId="0" borderId="11" xfId="21" applyFont="1" applyFill="1" applyBorder="1" applyAlignment="1">
      <alignment/>
      <protection/>
    </xf>
    <xf numFmtId="3" fontId="0" fillId="0" borderId="11" xfId="0" applyNumberFormat="1" applyFont="1" applyBorder="1" applyAlignment="1" applyProtection="1">
      <alignment/>
      <protection locked="0"/>
    </xf>
    <xf numFmtId="0" fontId="10" fillId="0" borderId="21" xfId="21" applyFont="1" applyFill="1" applyBorder="1" applyAlignment="1">
      <alignment/>
      <protection/>
    </xf>
    <xf numFmtId="0" fontId="0" fillId="3" borderId="0" xfId="21" applyFont="1" applyFill="1" applyBorder="1" applyAlignment="1">
      <alignment/>
      <protection/>
    </xf>
    <xf numFmtId="3" fontId="0" fillId="3" borderId="12" xfId="0" applyNumberFormat="1" applyFont="1" applyFill="1" applyBorder="1" applyAlignment="1" applyProtection="1">
      <alignment/>
      <protection locked="0"/>
    </xf>
    <xf numFmtId="0" fontId="0" fillId="3" borderId="10" xfId="21" applyFont="1" applyFill="1" applyBorder="1" applyAlignment="1">
      <alignment/>
      <protection/>
    </xf>
    <xf numFmtId="3" fontId="0" fillId="3" borderId="10" xfId="0" applyNumberFormat="1" applyFont="1" applyFill="1" applyBorder="1" applyAlignment="1" applyProtection="1">
      <alignment/>
      <protection locked="0"/>
    </xf>
    <xf numFmtId="3" fontId="15" fillId="0" borderId="10" xfId="0" applyNumberFormat="1" applyFont="1" applyBorder="1" applyAlignment="1">
      <alignment/>
    </xf>
    <xf numFmtId="49" fontId="0" fillId="3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3" fontId="17" fillId="0" borderId="11" xfId="0" applyNumberFormat="1" applyFont="1" applyBorder="1" applyAlignment="1">
      <alignment/>
    </xf>
    <xf numFmtId="3" fontId="0" fillId="0" borderId="9" xfId="0" applyNumberFormat="1" applyFont="1" applyBorder="1" applyAlignment="1" applyProtection="1">
      <alignment/>
      <protection locked="0"/>
    </xf>
    <xf numFmtId="3" fontId="17" fillId="0" borderId="10" xfId="0" applyNumberFormat="1" applyFont="1" applyBorder="1" applyAlignment="1" applyProtection="1">
      <alignment/>
      <protection locked="0"/>
    </xf>
    <xf numFmtId="0" fontId="17" fillId="0" borderId="11" xfId="21" applyFont="1" applyFill="1" applyBorder="1" applyAlignment="1">
      <alignment/>
      <protection/>
    </xf>
    <xf numFmtId="3" fontId="17" fillId="0" borderId="11" xfId="0" applyNumberFormat="1" applyFont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0" fontId="17" fillId="0" borderId="9" xfId="21" applyFont="1" applyFill="1" applyBorder="1" applyAlignment="1">
      <alignment/>
      <protection/>
    </xf>
    <xf numFmtId="3" fontId="17" fillId="0" borderId="9" xfId="0" applyNumberFormat="1" applyFont="1" applyBorder="1" applyAlignment="1" applyProtection="1">
      <alignment/>
      <protection locked="0"/>
    </xf>
    <xf numFmtId="3" fontId="17" fillId="0" borderId="11" xfId="0" applyNumberFormat="1" applyFont="1" applyBorder="1" applyAlignment="1" applyProtection="1">
      <alignment/>
      <protection locked="0"/>
    </xf>
    <xf numFmtId="0" fontId="8" fillId="0" borderId="10" xfId="21" applyFont="1" applyFill="1" applyBorder="1" applyAlignment="1">
      <alignment/>
      <protection/>
    </xf>
    <xf numFmtId="3" fontId="8" fillId="0" borderId="10" xfId="0" applyNumberFormat="1" applyFont="1" applyBorder="1" applyAlignment="1" applyProtection="1">
      <alignment/>
      <protection locked="0"/>
    </xf>
    <xf numFmtId="0" fontId="0" fillId="0" borderId="12" xfId="21" applyFont="1" applyFill="1" applyBorder="1" applyAlignment="1">
      <alignment/>
      <protection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0" fillId="0" borderId="0" xfId="21" applyFont="1" applyFill="1" applyBorder="1" applyAlignment="1">
      <alignment/>
      <protection/>
    </xf>
    <xf numFmtId="0" fontId="10" fillId="2" borderId="24" xfId="21" applyFont="1" applyFill="1" applyBorder="1" applyAlignment="1">
      <alignment/>
      <protection/>
    </xf>
    <xf numFmtId="3" fontId="10" fillId="2" borderId="11" xfId="0" applyNumberFormat="1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0" fontId="19" fillId="0" borderId="11" xfId="21" applyFont="1" applyFill="1" applyBorder="1" applyAlignment="1">
      <alignment/>
      <protection/>
    </xf>
    <xf numFmtId="3" fontId="19" fillId="0" borderId="11" xfId="0" applyNumberFormat="1" applyFont="1" applyFill="1" applyBorder="1" applyAlignment="1" applyProtection="1">
      <alignment/>
      <protection locked="0"/>
    </xf>
    <xf numFmtId="3" fontId="10" fillId="2" borderId="10" xfId="0" applyNumberFormat="1" applyFont="1" applyFill="1" applyBorder="1" applyAlignment="1" applyProtection="1">
      <alignment/>
      <protection/>
    </xf>
    <xf numFmtId="0" fontId="17" fillId="0" borderId="23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0" fillId="0" borderId="19" xfId="0" applyFont="1" applyBorder="1" applyAlignment="1">
      <alignment/>
    </xf>
    <xf numFmtId="0" fontId="17" fillId="0" borderId="19" xfId="21" applyFont="1" applyFill="1" applyBorder="1" applyAlignment="1">
      <alignment/>
      <protection/>
    </xf>
    <xf numFmtId="0" fontId="0" fillId="0" borderId="19" xfId="21" applyFont="1" applyFill="1" applyBorder="1" applyAlignment="1">
      <alignment/>
      <protection/>
    </xf>
    <xf numFmtId="3" fontId="17" fillId="0" borderId="9" xfId="0" applyNumberFormat="1" applyFont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7" fillId="0" borderId="24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10" fillId="0" borderId="12" xfId="21" applyNumberFormat="1" applyFont="1" applyFill="1" applyBorder="1" applyProtection="1">
      <alignment/>
      <protection/>
    </xf>
    <xf numFmtId="0" fontId="10" fillId="2" borderId="8" xfId="21" applyFont="1" applyFill="1" applyBorder="1">
      <alignment/>
      <protection/>
    </xf>
    <xf numFmtId="0" fontId="0" fillId="0" borderId="9" xfId="21" applyFont="1" applyFill="1" applyBorder="1">
      <alignment/>
      <protection/>
    </xf>
    <xf numFmtId="0" fontId="8" fillId="0" borderId="10" xfId="21" applyFont="1" applyFill="1" applyBorder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5" fontId="0" fillId="0" borderId="10" xfId="22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175" fontId="0" fillId="0" borderId="9" xfId="22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4" fillId="0" borderId="0" xfId="0" applyFont="1" applyBorder="1" applyAlignment="1">
      <alignment/>
    </xf>
    <xf numFmtId="49" fontId="10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0" xfId="21" applyFont="1" applyFill="1" applyBorder="1" applyAlignment="1">
      <alignment wrapText="1"/>
      <protection/>
    </xf>
    <xf numFmtId="0" fontId="17" fillId="0" borderId="10" xfId="0" applyFont="1" applyBorder="1" applyAlignment="1">
      <alignment wrapText="1"/>
    </xf>
    <xf numFmtId="0" fontId="0" fillId="0" borderId="9" xfId="21" applyFont="1" applyFill="1" applyBorder="1" applyAlignment="1">
      <alignment wrapText="1"/>
      <protection/>
    </xf>
    <xf numFmtId="0" fontId="0" fillId="0" borderId="11" xfId="21" applyFont="1" applyFill="1" applyBorder="1" applyAlignment="1">
      <alignment wrapText="1"/>
      <protection/>
    </xf>
    <xf numFmtId="0" fontId="10" fillId="0" borderId="20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3" fontId="11" fillId="2" borderId="7" xfId="21" applyNumberFormat="1" applyFont="1" applyFill="1" applyBorder="1" applyProtection="1">
      <alignment/>
      <protection/>
    </xf>
    <xf numFmtId="3" fontId="12" fillId="0" borderId="9" xfId="21" applyNumberFormat="1" applyFont="1" applyFill="1" applyBorder="1" applyProtection="1">
      <alignment/>
      <protection/>
    </xf>
    <xf numFmtId="3" fontId="12" fillId="0" borderId="25" xfId="21" applyNumberFormat="1" applyFont="1" applyFill="1" applyBorder="1" applyProtection="1">
      <alignment/>
      <protection/>
    </xf>
    <xf numFmtId="3" fontId="12" fillId="0" borderId="10" xfId="21" applyNumberFormat="1" applyFont="1" applyFill="1" applyBorder="1" applyProtection="1">
      <alignment/>
      <protection locked="0"/>
    </xf>
    <xf numFmtId="3" fontId="12" fillId="0" borderId="26" xfId="21" applyNumberFormat="1" applyFont="1" applyFill="1" applyBorder="1" applyProtection="1">
      <alignment/>
      <protection locked="0"/>
    </xf>
    <xf numFmtId="3" fontId="12" fillId="0" borderId="10" xfId="21" applyNumberFormat="1" applyFont="1" applyFill="1" applyBorder="1" applyProtection="1">
      <alignment/>
      <protection/>
    </xf>
    <xf numFmtId="3" fontId="12" fillId="0" borderId="26" xfId="21" applyNumberFormat="1" applyFont="1" applyFill="1" applyBorder="1" applyProtection="1">
      <alignment/>
      <protection/>
    </xf>
    <xf numFmtId="3" fontId="8" fillId="0" borderId="10" xfId="21" applyNumberFormat="1" applyFont="1" applyFill="1" applyBorder="1" applyProtection="1">
      <alignment/>
      <protection locked="0"/>
    </xf>
    <xf numFmtId="49" fontId="0" fillId="0" borderId="0" xfId="0" applyNumberFormat="1" applyAlignment="1">
      <alignment/>
    </xf>
    <xf numFmtId="0" fontId="10" fillId="3" borderId="9" xfId="21" applyFont="1" applyFill="1" applyBorder="1" applyAlignment="1">
      <alignment/>
      <protection/>
    </xf>
    <xf numFmtId="3" fontId="10" fillId="3" borderId="9" xfId="0" applyNumberFormat="1" applyFont="1" applyFill="1" applyBorder="1" applyAlignment="1" applyProtection="1">
      <alignment/>
      <protection locked="0"/>
    </xf>
    <xf numFmtId="49" fontId="10" fillId="0" borderId="9" xfId="0" applyNumberFormat="1" applyFont="1" applyFill="1" applyBorder="1" applyAlignment="1">
      <alignment horizontal="left"/>
    </xf>
    <xf numFmtId="3" fontId="10" fillId="0" borderId="9" xfId="0" applyNumberFormat="1" applyFont="1" applyFill="1" applyBorder="1" applyAlignment="1">
      <alignment/>
    </xf>
    <xf numFmtId="3" fontId="10" fillId="0" borderId="27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0" fillId="0" borderId="28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10" fillId="0" borderId="30" xfId="21" applyNumberFormat="1" applyFont="1" applyFill="1" applyBorder="1" applyAlignment="1">
      <alignment horizontal="left"/>
      <protection/>
    </xf>
    <xf numFmtId="49" fontId="10" fillId="0" borderId="9" xfId="21" applyNumberFormat="1" applyFont="1" applyFill="1" applyBorder="1" applyAlignment="1">
      <alignment horizontal="left"/>
      <protection/>
    </xf>
    <xf numFmtId="49" fontId="10" fillId="0" borderId="10" xfId="21" applyNumberFormat="1" applyFont="1" applyFill="1" applyBorder="1" applyAlignment="1">
      <alignment horizontal="left"/>
      <protection/>
    </xf>
    <xf numFmtId="49" fontId="0" fillId="0" borderId="10" xfId="21" applyNumberFormat="1" applyFont="1" applyFill="1" applyBorder="1" applyAlignment="1">
      <alignment horizontal="center"/>
      <protection/>
    </xf>
    <xf numFmtId="49" fontId="17" fillId="0" borderId="10" xfId="21" applyNumberFormat="1" applyFont="1" applyFill="1" applyBorder="1" applyAlignment="1">
      <alignment horizontal="center"/>
      <protection/>
    </xf>
    <xf numFmtId="49" fontId="0" fillId="0" borderId="10" xfId="21" applyNumberFormat="1" applyFont="1" applyFill="1" applyBorder="1" applyAlignment="1">
      <alignment horizontal="left"/>
      <protection/>
    </xf>
    <xf numFmtId="49" fontId="10" fillId="2" borderId="9" xfId="0" applyNumberFormat="1" applyFont="1" applyFill="1" applyBorder="1" applyAlignment="1">
      <alignment horizontal="left"/>
    </xf>
    <xf numFmtId="49" fontId="10" fillId="0" borderId="10" xfId="0" applyNumberFormat="1" applyFont="1" applyBorder="1" applyAlignment="1">
      <alignment/>
    </xf>
    <xf numFmtId="49" fontId="10" fillId="2" borderId="10" xfId="0" applyNumberFormat="1" applyFont="1" applyFill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Border="1" applyAlignment="1">
      <alignment horizontal="left"/>
    </xf>
    <xf numFmtId="49" fontId="10" fillId="2" borderId="11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/>
    </xf>
    <xf numFmtId="49" fontId="0" fillId="3" borderId="9" xfId="21" applyNumberFormat="1" applyFont="1" applyFill="1" applyBorder="1" applyAlignment="1">
      <alignment horizontal="left"/>
      <protection/>
    </xf>
    <xf numFmtId="49" fontId="0" fillId="0" borderId="9" xfId="21" applyNumberFormat="1" applyFont="1" applyFill="1" applyBorder="1" applyAlignment="1">
      <alignment horizontal="center"/>
      <protection/>
    </xf>
    <xf numFmtId="49" fontId="17" fillId="0" borderId="10" xfId="21" applyNumberFormat="1" applyFont="1" applyFill="1" applyBorder="1" applyAlignment="1">
      <alignment horizontal="left"/>
      <protection/>
    </xf>
    <xf numFmtId="49" fontId="0" fillId="0" borderId="11" xfId="21" applyNumberFormat="1" applyFont="1" applyFill="1" applyBorder="1" applyAlignment="1">
      <alignment horizontal="center"/>
      <protection/>
    </xf>
    <xf numFmtId="49" fontId="0" fillId="3" borderId="10" xfId="21" applyNumberFormat="1" applyFont="1" applyFill="1" applyBorder="1" applyAlignment="1">
      <alignment horizontal="left"/>
      <protection/>
    </xf>
    <xf numFmtId="49" fontId="10" fillId="0" borderId="19" xfId="21" applyNumberFormat="1" applyFont="1" applyFill="1" applyBorder="1" applyAlignment="1">
      <alignment horizontal="left"/>
      <protection/>
    </xf>
    <xf numFmtId="49" fontId="17" fillId="0" borderId="11" xfId="21" applyNumberFormat="1" applyFont="1" applyFill="1" applyBorder="1" applyAlignment="1">
      <alignment horizontal="center"/>
      <protection/>
    </xf>
    <xf numFmtId="49" fontId="17" fillId="0" borderId="9" xfId="21" applyNumberFormat="1" applyFont="1" applyFill="1" applyBorder="1" applyAlignment="1">
      <alignment horizontal="left"/>
      <protection/>
    </xf>
    <xf numFmtId="49" fontId="17" fillId="0" borderId="11" xfId="21" applyNumberFormat="1" applyFont="1" applyFill="1" applyBorder="1" applyAlignment="1">
      <alignment horizontal="left"/>
      <protection/>
    </xf>
    <xf numFmtId="49" fontId="0" fillId="0" borderId="12" xfId="21" applyNumberFormat="1" applyFont="1" applyFill="1" applyBorder="1" applyAlignment="1">
      <alignment horizontal="center"/>
      <protection/>
    </xf>
    <xf numFmtId="49" fontId="0" fillId="3" borderId="30" xfId="21" applyNumberFormat="1" applyFont="1" applyFill="1" applyBorder="1" applyAlignment="1">
      <alignment horizontal="left"/>
      <protection/>
    </xf>
    <xf numFmtId="49" fontId="17" fillId="0" borderId="9" xfId="21" applyNumberFormat="1" applyFont="1" applyFill="1" applyBorder="1" applyAlignment="1">
      <alignment horizontal="center"/>
      <protection/>
    </xf>
    <xf numFmtId="49" fontId="19" fillId="0" borderId="11" xfId="21" applyNumberFormat="1" applyFont="1" applyFill="1" applyBorder="1" applyAlignment="1">
      <alignment horizontal="left"/>
      <protection/>
    </xf>
    <xf numFmtId="49" fontId="2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6" xfId="0" applyNumberFormat="1" applyFont="1" applyBorder="1" applyAlignment="1">
      <alignment/>
    </xf>
    <xf numFmtId="0" fontId="10" fillId="0" borderId="20" xfId="21" applyFont="1" applyFill="1" applyBorder="1" applyAlignment="1">
      <alignment/>
      <protection/>
    </xf>
    <xf numFmtId="49" fontId="10" fillId="2" borderId="9" xfId="21" applyNumberFormat="1" applyFont="1" applyFill="1" applyBorder="1" applyAlignment="1">
      <alignment horizontal="left"/>
      <protection/>
    </xf>
    <xf numFmtId="0" fontId="10" fillId="2" borderId="20" xfId="21" applyFont="1" applyFill="1" applyBorder="1" applyAlignment="1">
      <alignment/>
      <protection/>
    </xf>
    <xf numFmtId="3" fontId="10" fillId="2" borderId="9" xfId="0" applyNumberFormat="1" applyFont="1" applyFill="1" applyBorder="1" applyAlignment="1" applyProtection="1">
      <alignment/>
      <protection locked="0"/>
    </xf>
    <xf numFmtId="0" fontId="0" fillId="0" borderId="20" xfId="21" applyFont="1" applyFill="1" applyBorder="1" applyAlignment="1">
      <alignment/>
      <protection/>
    </xf>
    <xf numFmtId="49" fontId="14" fillId="0" borderId="9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175" fontId="7" fillId="0" borderId="0" xfId="22" applyNumberFormat="1" applyFont="1" applyAlignment="1">
      <alignment/>
    </xf>
    <xf numFmtId="0" fontId="14" fillId="0" borderId="22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3" fontId="8" fillId="0" borderId="10" xfId="0" applyNumberFormat="1" applyFont="1" applyBorder="1" applyAlignment="1">
      <alignment/>
    </xf>
    <xf numFmtId="175" fontId="4" fillId="0" borderId="0" xfId="22" applyNumberFormat="1" applyFont="1" applyAlignment="1">
      <alignment/>
    </xf>
    <xf numFmtId="49" fontId="10" fillId="2" borderId="30" xfId="21" applyNumberFormat="1" applyFont="1" applyFill="1" applyBorder="1" applyAlignment="1">
      <alignment horizontal="left"/>
      <protection/>
    </xf>
    <xf numFmtId="0" fontId="14" fillId="0" borderId="10" xfId="21" applyFont="1" applyFill="1" applyBorder="1" applyAlignment="1">
      <alignment/>
      <protection/>
    </xf>
    <xf numFmtId="3" fontId="10" fillId="2" borderId="12" xfId="0" applyNumberFormat="1" applyFont="1" applyFill="1" applyBorder="1" applyAlignment="1" applyProtection="1">
      <alignment/>
      <protection/>
    </xf>
    <xf numFmtId="49" fontId="10" fillId="2" borderId="23" xfId="21" applyNumberFormat="1" applyFont="1" applyFill="1" applyBorder="1" applyAlignment="1">
      <alignment horizontal="left"/>
      <protection/>
    </xf>
    <xf numFmtId="0" fontId="10" fillId="0" borderId="9" xfId="0" applyFont="1" applyBorder="1" applyAlignment="1">
      <alignment/>
    </xf>
    <xf numFmtId="0" fontId="0" fillId="3" borderId="10" xfId="21" applyFont="1" applyFill="1" applyBorder="1" applyAlignment="1">
      <alignment wrapText="1"/>
      <protection/>
    </xf>
    <xf numFmtId="49" fontId="10" fillId="2" borderId="6" xfId="21" applyNumberFormat="1" applyFont="1" applyFill="1" applyBorder="1" applyAlignment="1">
      <alignment horizontal="left"/>
      <protection/>
    </xf>
    <xf numFmtId="49" fontId="0" fillId="0" borderId="31" xfId="21" applyNumberFormat="1" applyFont="1" applyFill="1" applyBorder="1" applyAlignment="1">
      <alignment horizontal="left"/>
      <protection/>
    </xf>
    <xf numFmtId="49" fontId="0" fillId="0" borderId="32" xfId="21" applyNumberFormat="1" applyFont="1" applyFill="1" applyBorder="1" applyAlignment="1">
      <alignment horizontal="left"/>
      <protection/>
    </xf>
    <xf numFmtId="49" fontId="8" fillId="0" borderId="32" xfId="21" applyNumberFormat="1" applyFont="1" applyFill="1" applyBorder="1" applyAlignment="1">
      <alignment horizontal="left"/>
      <protection/>
    </xf>
    <xf numFmtId="175" fontId="0" fillId="0" borderId="0" xfId="22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 horizontal="center"/>
    </xf>
    <xf numFmtId="9" fontId="0" fillId="0" borderId="0" xfId="22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10" fillId="2" borderId="8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/>
    </xf>
    <xf numFmtId="3" fontId="10" fillId="0" borderId="8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3" fontId="26" fillId="0" borderId="0" xfId="15" applyNumberFormat="1" applyFont="1" applyAlignment="1">
      <alignment horizontal="right"/>
    </xf>
    <xf numFmtId="3" fontId="15" fillId="0" borderId="0" xfId="15" applyNumberFormat="1" applyFont="1" applyAlignment="1">
      <alignment horizontal="right"/>
    </xf>
    <xf numFmtId="3" fontId="0" fillId="2" borderId="10" xfId="15" applyNumberFormat="1" applyFont="1" applyFill="1" applyBorder="1" applyAlignment="1" applyProtection="1">
      <alignment horizontal="right"/>
      <protection/>
    </xf>
    <xf numFmtId="3" fontId="18" fillId="0" borderId="10" xfId="15" applyNumberFormat="1" applyFont="1" applyBorder="1" applyAlignment="1">
      <alignment horizontal="right"/>
    </xf>
    <xf numFmtId="3" fontId="10" fillId="0" borderId="10" xfId="15" applyNumberFormat="1" applyFont="1" applyBorder="1" applyAlignment="1">
      <alignment horizontal="right"/>
    </xf>
    <xf numFmtId="3" fontId="0" fillId="0" borderId="19" xfId="15" applyNumberFormat="1" applyFont="1" applyBorder="1" applyAlignment="1">
      <alignment horizontal="right"/>
    </xf>
    <xf numFmtId="3" fontId="15" fillId="0" borderId="10" xfId="15" applyNumberFormat="1" applyFont="1" applyBorder="1" applyAlignment="1">
      <alignment horizontal="right"/>
    </xf>
    <xf numFmtId="3" fontId="15" fillId="0" borderId="9" xfId="15" applyNumberFormat="1" applyFont="1" applyBorder="1" applyAlignment="1">
      <alignment horizontal="right"/>
    </xf>
    <xf numFmtId="3" fontId="0" fillId="0" borderId="10" xfId="15" applyNumberFormat="1" applyFont="1" applyBorder="1" applyAlignment="1">
      <alignment horizontal="right"/>
    </xf>
    <xf numFmtId="3" fontId="15" fillId="0" borderId="10" xfId="15" applyNumberFormat="1" applyFont="1" applyFill="1" applyBorder="1" applyAlignment="1">
      <alignment horizontal="right"/>
    </xf>
    <xf numFmtId="3" fontId="15" fillId="0" borderId="10" xfId="15" applyNumberFormat="1" applyFont="1" applyBorder="1" applyAlignment="1" applyProtection="1">
      <alignment horizontal="right"/>
      <protection locked="0"/>
    </xf>
    <xf numFmtId="3" fontId="27" fillId="0" borderId="10" xfId="15" applyNumberFormat="1" applyFont="1" applyBorder="1" applyAlignment="1">
      <alignment horizontal="right"/>
    </xf>
    <xf numFmtId="3" fontId="15" fillId="0" borderId="11" xfId="15" applyNumberFormat="1" applyFont="1" applyBorder="1" applyAlignment="1">
      <alignment horizontal="right"/>
    </xf>
    <xf numFmtId="3" fontId="28" fillId="0" borderId="10" xfId="15" applyNumberFormat="1" applyFont="1" applyBorder="1" applyAlignment="1">
      <alignment horizontal="right"/>
    </xf>
    <xf numFmtId="3" fontId="18" fillId="0" borderId="10" xfId="15" applyNumberFormat="1" applyFont="1" applyBorder="1" applyAlignment="1" applyProtection="1">
      <alignment horizontal="right"/>
      <protection locked="0"/>
    </xf>
    <xf numFmtId="3" fontId="27" fillId="0" borderId="10" xfId="15" applyNumberFormat="1" applyFont="1" applyBorder="1" applyAlignment="1" applyProtection="1">
      <alignment horizontal="right"/>
      <protection locked="0"/>
    </xf>
    <xf numFmtId="3" fontId="15" fillId="0" borderId="11" xfId="15" applyNumberFormat="1" applyFont="1" applyBorder="1" applyAlignment="1" applyProtection="1">
      <alignment horizontal="right"/>
      <protection locked="0"/>
    </xf>
    <xf numFmtId="3" fontId="27" fillId="0" borderId="11" xfId="15" applyNumberFormat="1" applyFont="1" applyBorder="1" applyAlignment="1" applyProtection="1">
      <alignment horizontal="right"/>
      <protection locked="0"/>
    </xf>
    <xf numFmtId="3" fontId="29" fillId="0" borderId="11" xfId="15" applyNumberFormat="1" applyFont="1" applyFill="1" applyBorder="1" applyAlignment="1" applyProtection="1">
      <alignment horizontal="right"/>
      <protection locked="0"/>
    </xf>
    <xf numFmtId="0" fontId="12" fillId="3" borderId="10" xfId="0" applyFont="1" applyFill="1" applyBorder="1" applyAlignment="1">
      <alignment horizontal="left" indent="1"/>
    </xf>
    <xf numFmtId="3" fontId="12" fillId="3" borderId="10" xfId="0" applyNumberFormat="1" applyFont="1" applyFill="1" applyBorder="1" applyAlignment="1">
      <alignment/>
    </xf>
    <xf numFmtId="49" fontId="10" fillId="3" borderId="10" xfId="21" applyNumberFormat="1" applyFont="1" applyFill="1" applyBorder="1" applyAlignment="1">
      <alignment horizontal="left"/>
      <protection/>
    </xf>
    <xf numFmtId="0" fontId="10" fillId="3" borderId="10" xfId="21" applyFont="1" applyFill="1" applyBorder="1" applyAlignment="1">
      <alignment/>
      <protection/>
    </xf>
    <xf numFmtId="3" fontId="10" fillId="3" borderId="10" xfId="0" applyNumberFormat="1" applyFont="1" applyFill="1" applyBorder="1" applyAlignment="1" applyProtection="1">
      <alignment/>
      <protection locked="0"/>
    </xf>
    <xf numFmtId="3" fontId="10" fillId="3" borderId="10" xfId="15" applyNumberFormat="1" applyFont="1" applyFill="1" applyBorder="1" applyAlignment="1" applyProtection="1">
      <alignment horizontal="right"/>
      <protection locked="0"/>
    </xf>
    <xf numFmtId="49" fontId="10" fillId="3" borderId="9" xfId="21" applyNumberFormat="1" applyFont="1" applyFill="1" applyBorder="1" applyAlignment="1">
      <alignment horizontal="left"/>
      <protection/>
    </xf>
    <xf numFmtId="3" fontId="10" fillId="3" borderId="9" xfId="15" applyNumberFormat="1" applyFont="1" applyFill="1" applyBorder="1" applyAlignment="1" applyProtection="1">
      <alignment horizontal="right"/>
      <protection locked="0"/>
    </xf>
    <xf numFmtId="3" fontId="30" fillId="0" borderId="10" xfId="15" applyNumberFormat="1" applyFont="1" applyBorder="1" applyAlignment="1">
      <alignment horizontal="right"/>
    </xf>
    <xf numFmtId="3" fontId="31" fillId="0" borderId="10" xfId="15" applyNumberFormat="1" applyFont="1" applyBorder="1" applyAlignment="1">
      <alignment horizontal="right"/>
    </xf>
    <xf numFmtId="3" fontId="30" fillId="0" borderId="9" xfId="15" applyNumberFormat="1" applyFont="1" applyBorder="1" applyAlignment="1">
      <alignment horizontal="right"/>
    </xf>
    <xf numFmtId="3" fontId="30" fillId="0" borderId="11" xfId="15" applyNumberFormat="1" applyFont="1" applyBorder="1" applyAlignment="1">
      <alignment horizontal="right"/>
    </xf>
    <xf numFmtId="3" fontId="30" fillId="3" borderId="9" xfId="15" applyNumberFormat="1" applyFont="1" applyFill="1" applyBorder="1" applyAlignment="1" applyProtection="1">
      <alignment horizontal="right"/>
      <protection locked="0"/>
    </xf>
    <xf numFmtId="3" fontId="31" fillId="0" borderId="10" xfId="15" applyNumberFormat="1" applyFont="1" applyBorder="1" applyAlignment="1" applyProtection="1">
      <alignment horizontal="right"/>
      <protection locked="0"/>
    </xf>
    <xf numFmtId="3" fontId="30" fillId="0" borderId="10" xfId="0" applyNumberFormat="1" applyFont="1" applyBorder="1" applyAlignment="1">
      <alignment horizontal="right"/>
    </xf>
    <xf numFmtId="3" fontId="30" fillId="3" borderId="10" xfId="15" applyNumberFormat="1" applyFont="1" applyFill="1" applyBorder="1" applyAlignment="1" applyProtection="1">
      <alignment horizontal="right"/>
      <protection locked="0"/>
    </xf>
    <xf numFmtId="49" fontId="10" fillId="3" borderId="10" xfId="0" applyNumberFormat="1" applyFont="1" applyFill="1" applyBorder="1" applyAlignment="1">
      <alignment horizontal="left"/>
    </xf>
    <xf numFmtId="0" fontId="10" fillId="3" borderId="19" xfId="0" applyFont="1" applyFill="1" applyBorder="1" applyAlignment="1">
      <alignment/>
    </xf>
    <xf numFmtId="3" fontId="10" fillId="3" borderId="10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32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 applyProtection="1">
      <alignment/>
      <protection locked="0"/>
    </xf>
    <xf numFmtId="3" fontId="31" fillId="0" borderId="10" xfId="15" applyNumberFormat="1" applyFont="1" applyFill="1" applyBorder="1" applyAlignment="1" applyProtection="1">
      <alignment horizontal="right"/>
      <protection locked="0"/>
    </xf>
    <xf numFmtId="3" fontId="30" fillId="0" borderId="9" xfId="15" applyNumberFormat="1" applyFont="1" applyFill="1" applyBorder="1" applyAlignment="1" applyProtection="1">
      <alignment horizontal="right"/>
      <protection locked="0"/>
    </xf>
    <xf numFmtId="3" fontId="33" fillId="0" borderId="10" xfId="15" applyNumberFormat="1" applyFont="1" applyBorder="1" applyAlignment="1" applyProtection="1">
      <alignment horizontal="right"/>
      <protection locked="0"/>
    </xf>
    <xf numFmtId="3" fontId="33" fillId="0" borderId="11" xfId="15" applyNumberFormat="1" applyFont="1" applyBorder="1" applyAlignment="1" applyProtection="1">
      <alignment horizontal="right"/>
      <protection locked="0"/>
    </xf>
    <xf numFmtId="3" fontId="33" fillId="0" borderId="9" xfId="15" applyNumberFormat="1" applyFont="1" applyBorder="1" applyAlignment="1" applyProtection="1">
      <alignment horizontal="right"/>
      <protection locked="0"/>
    </xf>
    <xf numFmtId="3" fontId="30" fillId="0" borderId="12" xfId="15" applyNumberFormat="1" applyFont="1" applyBorder="1" applyAlignment="1" applyProtection="1">
      <alignment horizontal="right"/>
      <protection locked="0"/>
    </xf>
    <xf numFmtId="3" fontId="33" fillId="0" borderId="10" xfId="15" applyNumberFormat="1" applyFont="1" applyBorder="1" applyAlignment="1" applyProtection="1">
      <alignment horizontal="right"/>
      <protection/>
    </xf>
    <xf numFmtId="3" fontId="30" fillId="0" borderId="10" xfId="15" applyNumberFormat="1" applyFont="1" applyFill="1" applyBorder="1" applyAlignment="1" applyProtection="1">
      <alignment horizontal="right"/>
      <protection/>
    </xf>
    <xf numFmtId="3" fontId="33" fillId="0" borderId="10" xfId="15" applyNumberFormat="1" applyFont="1" applyFill="1" applyBorder="1" applyAlignment="1" applyProtection="1">
      <alignment horizontal="right"/>
      <protection locked="0"/>
    </xf>
    <xf numFmtId="3" fontId="30" fillId="0" borderId="10" xfId="15" applyNumberFormat="1" applyFont="1" applyFill="1" applyBorder="1" applyAlignment="1" applyProtection="1">
      <alignment horizontal="right"/>
      <protection locked="0"/>
    </xf>
    <xf numFmtId="49" fontId="8" fillId="0" borderId="10" xfId="21" applyNumberFormat="1" applyFont="1" applyFill="1" applyBorder="1" applyAlignment="1">
      <alignment horizontal="left"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31" fillId="0" borderId="10" xfId="15" applyNumberFormat="1" applyFont="1" applyFill="1" applyBorder="1" applyAlignment="1" applyProtection="1">
      <alignment horizontal="right"/>
      <protection/>
    </xf>
    <xf numFmtId="3" fontId="34" fillId="0" borderId="10" xfId="15" applyNumberFormat="1" applyFont="1" applyFill="1" applyBorder="1" applyAlignment="1" applyProtection="1">
      <alignment horizontal="right"/>
      <protection/>
    </xf>
    <xf numFmtId="3" fontId="34" fillId="0" borderId="10" xfId="15" applyNumberFormat="1" applyFont="1" applyFill="1" applyBorder="1" applyAlignment="1" applyProtection="1">
      <alignment horizontal="right"/>
      <protection locked="0"/>
    </xf>
    <xf numFmtId="3" fontId="33" fillId="0" borderId="10" xfId="15" applyNumberFormat="1" applyFont="1" applyBorder="1" applyAlignment="1">
      <alignment horizontal="right"/>
    </xf>
    <xf numFmtId="3" fontId="31" fillId="0" borderId="10" xfId="15" applyNumberFormat="1" applyFont="1" applyFill="1" applyBorder="1" applyAlignment="1">
      <alignment horizontal="right"/>
    </xf>
    <xf numFmtId="3" fontId="31" fillId="0" borderId="9" xfId="15" applyNumberFormat="1" applyFont="1" applyFill="1" applyBorder="1" applyAlignment="1" applyProtection="1">
      <alignment horizontal="right"/>
      <protection locked="0"/>
    </xf>
    <xf numFmtId="3" fontId="31" fillId="2" borderId="9" xfId="15" applyNumberFormat="1" applyFont="1" applyFill="1" applyBorder="1" applyAlignment="1" applyProtection="1">
      <alignment horizontal="right"/>
      <protection locked="0"/>
    </xf>
    <xf numFmtId="3" fontId="30" fillId="0" borderId="19" xfId="15" applyNumberFormat="1" applyFont="1" applyBorder="1" applyAlignment="1">
      <alignment horizontal="right"/>
    </xf>
    <xf numFmtId="3" fontId="35" fillId="0" borderId="10" xfId="15" applyNumberFormat="1" applyFont="1" applyBorder="1" applyAlignment="1">
      <alignment horizontal="right"/>
    </xf>
    <xf numFmtId="3" fontId="34" fillId="0" borderId="10" xfId="15" applyNumberFormat="1" applyFont="1" applyBorder="1" applyAlignment="1">
      <alignment horizontal="right"/>
    </xf>
    <xf numFmtId="0" fontId="8" fillId="0" borderId="11" xfId="0" applyFont="1" applyBorder="1" applyAlignment="1">
      <alignment horizontal="left" indent="1"/>
    </xf>
    <xf numFmtId="3" fontId="8" fillId="0" borderId="11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0" fontId="0" fillId="3" borderId="11" xfId="0" applyFont="1" applyFill="1" applyBorder="1" applyAlignment="1">
      <alignment wrapText="1"/>
    </xf>
    <xf numFmtId="3" fontId="0" fillId="3" borderId="11" xfId="0" applyNumberFormat="1" applyFont="1" applyFill="1" applyBorder="1" applyAlignment="1">
      <alignment/>
    </xf>
    <xf numFmtId="3" fontId="31" fillId="0" borderId="9" xfId="15" applyNumberFormat="1" applyFont="1" applyBorder="1" applyAlignment="1">
      <alignment horizontal="right"/>
    </xf>
    <xf numFmtId="3" fontId="30" fillId="0" borderId="10" xfId="15" applyNumberFormat="1" applyFont="1" applyFill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left"/>
    </xf>
    <xf numFmtId="3" fontId="31" fillId="2" borderId="9" xfId="15" applyNumberFormat="1" applyFont="1" applyFill="1" applyBorder="1" applyAlignment="1">
      <alignment horizontal="right"/>
    </xf>
    <xf numFmtId="3" fontId="10" fillId="2" borderId="10" xfId="15" applyNumberFormat="1" applyFont="1" applyFill="1" applyBorder="1" applyAlignment="1">
      <alignment horizontal="right"/>
    </xf>
    <xf numFmtId="3" fontId="10" fillId="2" borderId="12" xfId="15" applyNumberFormat="1" applyFont="1" applyFill="1" applyBorder="1" applyAlignment="1" applyProtection="1">
      <alignment horizontal="right"/>
      <protection/>
    </xf>
    <xf numFmtId="3" fontId="10" fillId="0" borderId="10" xfId="15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30" fillId="0" borderId="9" xfId="15" applyNumberFormat="1" applyFont="1" applyBorder="1" applyAlignment="1" applyProtection="1">
      <alignment horizontal="right"/>
      <protection locked="0"/>
    </xf>
    <xf numFmtId="3" fontId="30" fillId="0" borderId="11" xfId="15" applyNumberFormat="1" applyFont="1" applyBorder="1" applyAlignment="1" applyProtection="1">
      <alignment horizontal="right"/>
      <protection locked="0"/>
    </xf>
    <xf numFmtId="3" fontId="30" fillId="3" borderId="10" xfId="15" applyNumberFormat="1" applyFont="1" applyFill="1" applyBorder="1" applyAlignment="1">
      <alignment horizontal="right"/>
    </xf>
    <xf numFmtId="0" fontId="17" fillId="0" borderId="24" xfId="0" applyFont="1" applyBorder="1" applyAlignment="1">
      <alignment/>
    </xf>
    <xf numFmtId="3" fontId="33" fillId="0" borderId="11" xfId="15" applyNumberFormat="1" applyFont="1" applyBorder="1" applyAlignment="1">
      <alignment horizontal="right"/>
    </xf>
    <xf numFmtId="3" fontId="30" fillId="0" borderId="10" xfId="15" applyNumberFormat="1" applyFont="1" applyBorder="1" applyAlignment="1" applyProtection="1">
      <alignment horizontal="right"/>
      <protection locked="0"/>
    </xf>
    <xf numFmtId="3" fontId="10" fillId="0" borderId="10" xfId="15" applyNumberFormat="1" applyFont="1" applyFill="1" applyBorder="1" applyAlignment="1" applyProtection="1">
      <alignment horizontal="right"/>
      <protection locked="0"/>
    </xf>
    <xf numFmtId="3" fontId="31" fillId="2" borderId="10" xfId="15" applyNumberFormat="1" applyFont="1" applyFill="1" applyBorder="1" applyAlignment="1" applyProtection="1">
      <alignment horizontal="right"/>
      <protection/>
    </xf>
    <xf numFmtId="3" fontId="30" fillId="0" borderId="12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75" fontId="12" fillId="0" borderId="0" xfId="22" applyNumberFormat="1" applyFont="1" applyFill="1" applyBorder="1" applyAlignment="1">
      <alignment/>
    </xf>
    <xf numFmtId="3" fontId="31" fillId="0" borderId="12" xfId="15" applyNumberFormat="1" applyFont="1" applyFill="1" applyBorder="1" applyAlignment="1" applyProtection="1">
      <alignment horizontal="right"/>
      <protection/>
    </xf>
    <xf numFmtId="3" fontId="38" fillId="0" borderId="10" xfId="15" applyNumberFormat="1" applyFont="1" applyBorder="1" applyAlignment="1">
      <alignment horizontal="right"/>
    </xf>
    <xf numFmtId="3" fontId="39" fillId="0" borderId="10" xfId="15" applyNumberFormat="1" applyFont="1" applyBorder="1" applyAlignment="1">
      <alignment horizontal="right"/>
    </xf>
    <xf numFmtId="3" fontId="39" fillId="0" borderId="10" xfId="15" applyNumberFormat="1" applyFont="1" applyBorder="1" applyAlignment="1" applyProtection="1">
      <alignment horizontal="right"/>
      <protection locked="0"/>
    </xf>
    <xf numFmtId="3" fontId="38" fillId="3" borderId="9" xfId="15" applyNumberFormat="1" applyFont="1" applyFill="1" applyBorder="1" applyAlignment="1" applyProtection="1">
      <alignment horizontal="right"/>
      <protection locked="0"/>
    </xf>
    <xf numFmtId="3" fontId="40" fillId="0" borderId="10" xfId="15" applyNumberFormat="1" applyFont="1" applyBorder="1" applyAlignment="1" applyProtection="1">
      <alignment horizontal="right"/>
      <protection locked="0"/>
    </xf>
    <xf numFmtId="3" fontId="38" fillId="0" borderId="9" xfId="15" applyNumberFormat="1" applyFont="1" applyFill="1" applyBorder="1" applyAlignment="1" applyProtection="1">
      <alignment horizontal="right"/>
      <protection locked="0"/>
    </xf>
    <xf numFmtId="3" fontId="38" fillId="0" borderId="10" xfId="0" applyNumberFormat="1" applyFont="1" applyBorder="1" applyAlignment="1">
      <alignment horizontal="right"/>
    </xf>
    <xf numFmtId="3" fontId="38" fillId="0" borderId="9" xfId="15" applyNumberFormat="1" applyFont="1" applyBorder="1" applyAlignment="1">
      <alignment horizontal="right"/>
    </xf>
    <xf numFmtId="3" fontId="38" fillId="3" borderId="12" xfId="15" applyNumberFormat="1" applyFont="1" applyFill="1" applyBorder="1" applyAlignment="1" applyProtection="1">
      <alignment horizontal="right"/>
      <protection locked="0"/>
    </xf>
    <xf numFmtId="3" fontId="41" fillId="0" borderId="10" xfId="15" applyNumberFormat="1" applyFont="1" applyFill="1" applyBorder="1" applyAlignment="1" applyProtection="1">
      <alignment horizontal="right"/>
      <protection locked="0"/>
    </xf>
    <xf numFmtId="3" fontId="40" fillId="0" borderId="10" xfId="15" applyNumberFormat="1" applyFont="1" applyFill="1" applyBorder="1" applyAlignment="1" applyProtection="1">
      <alignment horizontal="right"/>
      <protection locked="0"/>
    </xf>
    <xf numFmtId="3" fontId="38" fillId="3" borderId="10" xfId="15" applyNumberFormat="1" applyFont="1" applyFill="1" applyBorder="1" applyAlignment="1" applyProtection="1">
      <alignment horizontal="right"/>
      <protection locked="0"/>
    </xf>
    <xf numFmtId="3" fontId="41" fillId="0" borderId="10" xfId="0" applyNumberFormat="1" applyFont="1" applyBorder="1" applyAlignment="1">
      <alignment/>
    </xf>
    <xf numFmtId="3" fontId="38" fillId="0" borderId="9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38" fillId="0" borderId="11" xfId="15" applyNumberFormat="1" applyFont="1" applyBorder="1" applyAlignment="1">
      <alignment horizontal="right"/>
    </xf>
    <xf numFmtId="3" fontId="38" fillId="0" borderId="12" xfId="15" applyNumberFormat="1" applyFont="1" applyBorder="1" applyAlignment="1" applyProtection="1">
      <alignment horizontal="right"/>
      <protection locked="0"/>
    </xf>
    <xf numFmtId="3" fontId="42" fillId="0" borderId="10" xfId="15" applyNumberFormat="1" applyFont="1" applyBorder="1" applyAlignment="1">
      <alignment horizontal="right"/>
    </xf>
    <xf numFmtId="3" fontId="10" fillId="2" borderId="11" xfId="15" applyNumberFormat="1" applyFont="1" applyFill="1" applyBorder="1" applyAlignment="1" applyProtection="1">
      <alignment horizontal="right"/>
      <protection/>
    </xf>
    <xf numFmtId="3" fontId="10" fillId="0" borderId="10" xfId="15" applyNumberFormat="1" applyFont="1" applyBorder="1" applyAlignment="1" applyProtection="1">
      <alignment horizontal="right"/>
      <protection locked="0"/>
    </xf>
    <xf numFmtId="49" fontId="10" fillId="2" borderId="10" xfId="21" applyNumberFormat="1" applyFont="1" applyFill="1" applyBorder="1" applyAlignment="1">
      <alignment horizontal="left"/>
      <protection/>
    </xf>
    <xf numFmtId="175" fontId="0" fillId="0" borderId="9" xfId="22" applyNumberFormat="1" applyFont="1" applyBorder="1" applyAlignment="1">
      <alignment/>
    </xf>
    <xf numFmtId="3" fontId="0" fillId="0" borderId="0" xfId="0" applyNumberFormat="1" applyBorder="1" applyAlignment="1">
      <alignment/>
    </xf>
    <xf numFmtId="175" fontId="0" fillId="0" borderId="0" xfId="22" applyNumberForma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3" fontId="46" fillId="0" borderId="0" xfId="0" applyNumberFormat="1" applyFont="1" applyAlignment="1">
      <alignment horizontal="right"/>
    </xf>
    <xf numFmtId="0" fontId="14" fillId="0" borderId="19" xfId="21" applyFont="1" applyFill="1" applyBorder="1" applyAlignment="1">
      <alignment wrapText="1"/>
      <protection/>
    </xf>
    <xf numFmtId="0" fontId="17" fillId="0" borderId="10" xfId="21" applyFont="1" applyFill="1" applyBorder="1" applyAlignment="1">
      <alignment wrapText="1"/>
      <protection/>
    </xf>
    <xf numFmtId="49" fontId="8" fillId="0" borderId="10" xfId="0" applyNumberFormat="1" applyFont="1" applyBorder="1" applyAlignment="1">
      <alignment horizontal="center"/>
    </xf>
    <xf numFmtId="0" fontId="8" fillId="0" borderId="9" xfId="21" applyFont="1" applyFill="1" applyBorder="1" applyAlignment="1">
      <alignment wrapText="1"/>
      <protection/>
    </xf>
    <xf numFmtId="175" fontId="3" fillId="0" borderId="0" xfId="22" applyNumberFormat="1" applyFont="1" applyAlignment="1">
      <alignment/>
    </xf>
    <xf numFmtId="49" fontId="47" fillId="0" borderId="10" xfId="21" applyNumberFormat="1" applyFont="1" applyFill="1" applyBorder="1" applyAlignment="1">
      <alignment horizontal="center"/>
      <protection/>
    </xf>
    <xf numFmtId="3" fontId="17" fillId="0" borderId="10" xfId="0" applyNumberFormat="1" applyFont="1" applyFill="1" applyBorder="1" applyAlignment="1" applyProtection="1">
      <alignment/>
      <protection/>
    </xf>
    <xf numFmtId="3" fontId="33" fillId="0" borderId="10" xfId="15" applyNumberFormat="1" applyFont="1" applyFill="1" applyBorder="1" applyAlignment="1" applyProtection="1">
      <alignment horizontal="right"/>
      <protection/>
    </xf>
    <xf numFmtId="175" fontId="48" fillId="0" borderId="0" xfId="22" applyNumberFormat="1" applyFont="1" applyAlignment="1">
      <alignment/>
    </xf>
    <xf numFmtId="0" fontId="48" fillId="0" borderId="0" xfId="0" applyFont="1" applyAlignment="1">
      <alignment/>
    </xf>
    <xf numFmtId="3" fontId="31" fillId="0" borderId="10" xfId="0" applyNumberFormat="1" applyFont="1" applyBorder="1" applyAlignment="1" applyProtection="1">
      <alignment/>
      <protection locked="0"/>
    </xf>
    <xf numFmtId="3" fontId="30" fillId="0" borderId="10" xfId="0" applyNumberFormat="1" applyFont="1" applyBorder="1" applyAlignment="1" applyProtection="1">
      <alignment/>
      <protection locked="0"/>
    </xf>
    <xf numFmtId="49" fontId="16" fillId="0" borderId="0" xfId="0" applyNumberFormat="1" applyFont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10" fillId="2" borderId="10" xfId="0" applyFont="1" applyFill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21" applyFont="1" applyFill="1" applyBorder="1">
      <alignment/>
      <protection/>
    </xf>
    <xf numFmtId="0" fontId="14" fillId="0" borderId="11" xfId="21" applyFont="1" applyFill="1" applyBorder="1" applyAlignment="1">
      <alignment wrapText="1"/>
      <protection/>
    </xf>
    <xf numFmtId="3" fontId="14" fillId="0" borderId="11" xfId="15" applyNumberFormat="1" applyFont="1" applyBorder="1" applyAlignment="1" applyProtection="1">
      <alignment horizontal="right"/>
      <protection locked="0"/>
    </xf>
    <xf numFmtId="0" fontId="14" fillId="0" borderId="10" xfId="21" applyFont="1" applyFill="1" applyBorder="1" applyAlignment="1">
      <alignment wrapText="1"/>
      <protection/>
    </xf>
    <xf numFmtId="3" fontId="14" fillId="0" borderId="10" xfId="15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center"/>
    </xf>
    <xf numFmtId="0" fontId="14" fillId="0" borderId="9" xfId="21" applyFont="1" applyFill="1" applyBorder="1" applyAlignment="1">
      <alignment/>
      <protection/>
    </xf>
    <xf numFmtId="49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0" fontId="14" fillId="0" borderId="11" xfId="21" applyFont="1" applyFill="1" applyBorder="1" applyAlignment="1">
      <alignment/>
      <protection/>
    </xf>
    <xf numFmtId="0" fontId="14" fillId="0" borderId="9" xfId="21" applyFont="1" applyFill="1" applyBorder="1">
      <alignment/>
      <protection/>
    </xf>
    <xf numFmtId="0" fontId="14" fillId="0" borderId="19" xfId="0" applyFont="1" applyBorder="1" applyAlignment="1">
      <alignment/>
    </xf>
    <xf numFmtId="49" fontId="14" fillId="0" borderId="11" xfId="21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/>
    </xf>
    <xf numFmtId="49" fontId="8" fillId="0" borderId="12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 horizontal="left"/>
    </xf>
    <xf numFmtId="175" fontId="14" fillId="0" borderId="0" xfId="22" applyNumberFormat="1" applyFont="1" applyFill="1" applyBorder="1" applyAlignment="1">
      <alignment/>
    </xf>
    <xf numFmtId="3" fontId="2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3" fillId="0" borderId="10" xfId="0" applyFont="1" applyBorder="1" applyAlignment="1">
      <alignment/>
    </xf>
    <xf numFmtId="175" fontId="8" fillId="0" borderId="0" xfId="22" applyNumberFormat="1" applyFont="1" applyFill="1" applyBorder="1" applyAlignment="1">
      <alignment/>
    </xf>
    <xf numFmtId="0" fontId="8" fillId="0" borderId="19" xfId="0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49" fontId="0" fillId="0" borderId="0" xfId="21" applyNumberFormat="1" applyFont="1" applyFill="1" applyBorder="1" applyAlignment="1">
      <alignment horizontal="left"/>
      <protection/>
    </xf>
    <xf numFmtId="0" fontId="0" fillId="0" borderId="0" xfId="21" applyFont="1" applyFill="1" applyBorder="1">
      <alignment/>
      <protection/>
    </xf>
    <xf numFmtId="3" fontId="12" fillId="0" borderId="0" xfId="21" applyNumberFormat="1" applyFont="1" applyFill="1" applyBorder="1" applyProtection="1">
      <alignment/>
      <protection locked="0"/>
    </xf>
    <xf numFmtId="3" fontId="32" fillId="0" borderId="0" xfId="21" applyNumberFormat="1" applyFont="1" applyFill="1" applyBorder="1" applyProtection="1">
      <alignment/>
      <protection locked="0"/>
    </xf>
    <xf numFmtId="49" fontId="8" fillId="0" borderId="33" xfId="21" applyNumberFormat="1" applyFont="1" applyFill="1" applyBorder="1" applyAlignment="1">
      <alignment horizontal="left"/>
      <protection/>
    </xf>
    <xf numFmtId="0" fontId="8" fillId="0" borderId="11" xfId="21" applyFont="1" applyFill="1" applyBorder="1">
      <alignment/>
      <protection/>
    </xf>
    <xf numFmtId="3" fontId="8" fillId="0" borderId="11" xfId="21" applyNumberFormat="1" applyFont="1" applyFill="1" applyBorder="1" applyProtection="1">
      <alignment/>
      <protection locked="0"/>
    </xf>
    <xf numFmtId="0" fontId="8" fillId="0" borderId="0" xfId="0" applyFont="1" applyAlignment="1">
      <alignment/>
    </xf>
    <xf numFmtId="3" fontId="0" fillId="3" borderId="10" xfId="15" applyNumberFormat="1" applyFont="1" applyFill="1" applyBorder="1" applyAlignment="1">
      <alignment horizontal="right"/>
    </xf>
    <xf numFmtId="9" fontId="1" fillId="0" borderId="0" xfId="22" applyFont="1" applyAlignment="1">
      <alignment/>
    </xf>
    <xf numFmtId="3" fontId="12" fillId="0" borderId="19" xfId="21" applyNumberFormat="1" applyFont="1" applyFill="1" applyBorder="1" applyProtection="1">
      <alignment/>
      <protection/>
    </xf>
    <xf numFmtId="3" fontId="12" fillId="0" borderId="19" xfId="21" applyNumberFormat="1" applyFont="1" applyFill="1" applyBorder="1" applyProtection="1">
      <alignment/>
      <protection locked="0"/>
    </xf>
    <xf numFmtId="3" fontId="8" fillId="0" borderId="19" xfId="21" applyNumberFormat="1" applyFont="1" applyFill="1" applyBorder="1" applyProtection="1">
      <alignment/>
      <protection locked="0"/>
    </xf>
    <xf numFmtId="3" fontId="8" fillId="0" borderId="23" xfId="21" applyNumberFormat="1" applyFont="1" applyFill="1" applyBorder="1" applyProtection="1">
      <alignment/>
      <protection locked="0"/>
    </xf>
    <xf numFmtId="3" fontId="12" fillId="0" borderId="34" xfId="21" applyNumberFormat="1" applyFont="1" applyFill="1" applyBorder="1" applyProtection="1">
      <alignment/>
      <protection locked="0"/>
    </xf>
    <xf numFmtId="3" fontId="12" fillId="0" borderId="35" xfId="21" applyNumberFormat="1" applyFont="1" applyFill="1" applyBorder="1" applyProtection="1">
      <alignment/>
      <protection locked="0"/>
    </xf>
    <xf numFmtId="3" fontId="10" fillId="0" borderId="9" xfId="15" applyNumberFormat="1" applyFont="1" applyFill="1" applyBorder="1" applyAlignment="1" applyProtection="1">
      <alignment horizontal="right"/>
      <protection locked="0"/>
    </xf>
    <xf numFmtId="3" fontId="10" fillId="0" borderId="9" xfId="15" applyNumberFormat="1" applyFont="1" applyBorder="1" applyAlignment="1">
      <alignment horizontal="right"/>
    </xf>
    <xf numFmtId="3" fontId="0" fillId="0" borderId="15" xfId="15" applyNumberFormat="1" applyFont="1" applyBorder="1" applyAlignment="1">
      <alignment horizontal="center"/>
    </xf>
    <xf numFmtId="3" fontId="0" fillId="0" borderId="18" xfId="15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left"/>
    </xf>
    <xf numFmtId="0" fontId="8" fillId="0" borderId="9" xfId="0" applyFont="1" applyBorder="1" applyAlignment="1">
      <alignment/>
    </xf>
    <xf numFmtId="3" fontId="8" fillId="0" borderId="9" xfId="0" applyNumberFormat="1" applyFont="1" applyBorder="1" applyAlignment="1">
      <alignment/>
    </xf>
    <xf numFmtId="49" fontId="8" fillId="0" borderId="9" xfId="0" applyNumberFormat="1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/>
    </xf>
    <xf numFmtId="3" fontId="0" fillId="3" borderId="10" xfId="15" applyNumberFormat="1" applyFont="1" applyFill="1" applyBorder="1" applyAlignment="1" applyProtection="1">
      <alignment horizontal="right"/>
      <protection locked="0"/>
    </xf>
    <xf numFmtId="3" fontId="8" fillId="0" borderId="10" xfId="15" applyNumberFormat="1" applyFont="1" applyBorder="1" applyAlignment="1">
      <alignment horizontal="right"/>
    </xf>
    <xf numFmtId="3" fontId="10" fillId="2" borderId="10" xfId="15" applyNumberFormat="1" applyFont="1" applyFill="1" applyBorder="1" applyAlignment="1" applyProtection="1">
      <alignment horizontal="right"/>
      <protection/>
    </xf>
    <xf numFmtId="3" fontId="10" fillId="0" borderId="12" xfId="15" applyNumberFormat="1" applyFont="1" applyFill="1" applyBorder="1" applyAlignment="1" applyProtection="1">
      <alignment horizontal="right"/>
      <protection/>
    </xf>
    <xf numFmtId="3" fontId="10" fillId="0" borderId="10" xfId="15" applyNumberFormat="1" applyFont="1" applyFill="1" applyBorder="1" applyAlignment="1" applyProtection="1">
      <alignment horizontal="right"/>
      <protection/>
    </xf>
    <xf numFmtId="3" fontId="0" fillId="0" borderId="10" xfId="15" applyNumberFormat="1" applyFont="1" applyFill="1" applyBorder="1" applyAlignment="1" applyProtection="1">
      <alignment horizontal="right"/>
      <protection locked="0"/>
    </xf>
    <xf numFmtId="3" fontId="17" fillId="0" borderId="10" xfId="15" applyNumberFormat="1" applyFont="1" applyFill="1" applyBorder="1" applyAlignment="1" applyProtection="1">
      <alignment horizontal="right"/>
      <protection locked="0"/>
    </xf>
    <xf numFmtId="3" fontId="0" fillId="0" borderId="10" xfId="15" applyNumberFormat="1" applyFont="1" applyFill="1" applyBorder="1" applyAlignment="1" applyProtection="1">
      <alignment horizontal="right"/>
      <protection/>
    </xf>
    <xf numFmtId="3" fontId="17" fillId="0" borderId="10" xfId="15" applyNumberFormat="1" applyFont="1" applyBorder="1" applyAlignment="1" applyProtection="1">
      <alignment horizontal="right"/>
      <protection/>
    </xf>
    <xf numFmtId="3" fontId="0" fillId="0" borderId="10" xfId="15" applyNumberFormat="1" applyFont="1" applyBorder="1" applyAlignment="1" applyProtection="1">
      <alignment horizontal="right"/>
      <protection locked="0"/>
    </xf>
    <xf numFmtId="3" fontId="10" fillId="2" borderId="9" xfId="15" applyNumberFormat="1" applyFont="1" applyFill="1" applyBorder="1" applyAlignment="1" applyProtection="1">
      <alignment horizontal="right"/>
      <protection locked="0"/>
    </xf>
    <xf numFmtId="3" fontId="0" fillId="0" borderId="9" xfId="15" applyNumberFormat="1" applyFont="1" applyFill="1" applyBorder="1" applyAlignment="1" applyProtection="1">
      <alignment horizontal="right"/>
      <protection locked="0"/>
    </xf>
    <xf numFmtId="3" fontId="10" fillId="2" borderId="9" xfId="15" applyNumberFormat="1" applyFont="1" applyFill="1" applyBorder="1" applyAlignment="1">
      <alignment horizontal="right"/>
    </xf>
    <xf numFmtId="3" fontId="0" fillId="0" borderId="10" xfId="15" applyNumberFormat="1" applyFont="1" applyFill="1" applyBorder="1" applyAlignment="1">
      <alignment horizontal="right"/>
    </xf>
    <xf numFmtId="3" fontId="14" fillId="0" borderId="10" xfId="15" applyNumberFormat="1" applyFont="1" applyFill="1" applyBorder="1" applyAlignment="1">
      <alignment horizontal="right"/>
    </xf>
    <xf numFmtId="3" fontId="17" fillId="0" borderId="10" xfId="15" applyNumberFormat="1" applyFont="1" applyBorder="1" applyAlignment="1">
      <alignment horizontal="right"/>
    </xf>
    <xf numFmtId="3" fontId="0" fillId="0" borderId="9" xfId="15" applyNumberFormat="1" applyFont="1" applyBorder="1" applyAlignment="1">
      <alignment horizontal="right"/>
    </xf>
    <xf numFmtId="3" fontId="0" fillId="0" borderId="11" xfId="15" applyNumberFormat="1" applyFont="1" applyBorder="1" applyAlignment="1">
      <alignment horizontal="right"/>
    </xf>
    <xf numFmtId="3" fontId="17" fillId="0" borderId="10" xfId="15" applyNumberFormat="1" applyFont="1" applyFill="1" applyBorder="1" applyAlignment="1" applyProtection="1">
      <alignment horizontal="right"/>
      <protection/>
    </xf>
    <xf numFmtId="3" fontId="17" fillId="0" borderId="10" xfId="15" applyNumberFormat="1" applyFont="1" applyBorder="1" applyAlignment="1" applyProtection="1">
      <alignment horizontal="right"/>
      <protection locked="0"/>
    </xf>
    <xf numFmtId="3" fontId="0" fillId="3" borderId="9" xfId="15" applyNumberFormat="1" applyFont="1" applyFill="1" applyBorder="1" applyAlignment="1" applyProtection="1">
      <alignment horizontal="right"/>
      <protection locked="0"/>
    </xf>
    <xf numFmtId="3" fontId="8" fillId="0" borderId="10" xfId="15" applyNumberFormat="1" applyFont="1" applyFill="1" applyBorder="1" applyAlignment="1" applyProtection="1">
      <alignment horizontal="right"/>
      <protection locked="0"/>
    </xf>
    <xf numFmtId="3" fontId="0" fillId="0" borderId="11" xfId="15" applyNumberFormat="1" applyFont="1" applyBorder="1" applyAlignment="1" applyProtection="1">
      <alignment horizontal="right"/>
      <protection locked="0"/>
    </xf>
    <xf numFmtId="3" fontId="0" fillId="3" borderId="12" xfId="15" applyNumberFormat="1" applyFont="1" applyFill="1" applyBorder="1" applyAlignment="1" applyProtection="1">
      <alignment horizontal="right"/>
      <protection locked="0"/>
    </xf>
    <xf numFmtId="3" fontId="17" fillId="0" borderId="11" xfId="15" applyNumberFormat="1" applyFont="1" applyBorder="1" applyAlignment="1">
      <alignment horizontal="right"/>
    </xf>
    <xf numFmtId="3" fontId="0" fillId="0" borderId="9" xfId="15" applyNumberFormat="1" applyFont="1" applyBorder="1" applyAlignment="1" applyProtection="1">
      <alignment horizontal="right"/>
      <protection locked="0"/>
    </xf>
    <xf numFmtId="3" fontId="17" fillId="0" borderId="11" xfId="15" applyNumberFormat="1" applyFont="1" applyBorder="1" applyAlignment="1" applyProtection="1">
      <alignment horizontal="right"/>
      <protection locked="0"/>
    </xf>
    <xf numFmtId="3" fontId="17" fillId="0" borderId="9" xfId="15" applyNumberFormat="1" applyFont="1" applyBorder="1" applyAlignment="1" applyProtection="1">
      <alignment horizontal="right"/>
      <protection locked="0"/>
    </xf>
    <xf numFmtId="3" fontId="1" fillId="0" borderId="0" xfId="15" applyNumberFormat="1" applyFont="1" applyAlignment="1">
      <alignment horizontal="right"/>
    </xf>
    <xf numFmtId="3" fontId="0" fillId="0" borderId="0" xfId="15" applyNumberFormat="1" applyFont="1" applyAlignment="1">
      <alignment horizontal="right"/>
    </xf>
    <xf numFmtId="3" fontId="0" fillId="0" borderId="12" xfId="15" applyNumberFormat="1" applyFont="1" applyBorder="1" applyAlignment="1">
      <alignment horizontal="right"/>
    </xf>
    <xf numFmtId="3" fontId="0" fillId="0" borderId="12" xfId="15" applyNumberFormat="1" applyFont="1" applyBorder="1" applyAlignment="1" applyProtection="1">
      <alignment horizontal="right"/>
      <protection locked="0"/>
    </xf>
    <xf numFmtId="3" fontId="19" fillId="0" borderId="11" xfId="15" applyNumberFormat="1" applyFont="1" applyFill="1" applyBorder="1" applyAlignment="1" applyProtection="1">
      <alignment horizontal="right"/>
      <protection locked="0"/>
    </xf>
    <xf numFmtId="3" fontId="0" fillId="0" borderId="8" xfId="15" applyNumberFormat="1" applyFont="1" applyBorder="1" applyAlignment="1">
      <alignment horizontal="right"/>
    </xf>
    <xf numFmtId="3" fontId="12" fillId="0" borderId="36" xfId="21" applyNumberFormat="1" applyFont="1" applyFill="1" applyBorder="1" applyProtection="1">
      <alignment/>
      <protection/>
    </xf>
    <xf numFmtId="3" fontId="8" fillId="0" borderId="35" xfId="21" applyNumberFormat="1" applyFont="1" applyFill="1" applyBorder="1" applyProtection="1">
      <alignment/>
      <protection locked="0"/>
    </xf>
    <xf numFmtId="3" fontId="12" fillId="0" borderId="35" xfId="21" applyNumberFormat="1" applyFont="1" applyFill="1" applyBorder="1" applyProtection="1">
      <alignment/>
      <protection/>
    </xf>
    <xf numFmtId="3" fontId="8" fillId="0" borderId="37" xfId="21" applyNumberFormat="1" applyFont="1" applyFill="1" applyBorder="1" applyProtection="1">
      <alignment/>
      <protection locked="0"/>
    </xf>
    <xf numFmtId="3" fontId="1" fillId="0" borderId="0" xfId="15" applyNumberFormat="1" applyFont="1" applyAlignment="1">
      <alignment horizontal="left"/>
    </xf>
    <xf numFmtId="0" fontId="16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38" xfId="0" applyFont="1" applyBorder="1" applyAlignment="1">
      <alignment/>
    </xf>
    <xf numFmtId="1" fontId="12" fillId="0" borderId="39" xfId="0" applyNumberFormat="1" applyFont="1" applyBorder="1" applyAlignment="1">
      <alignment/>
    </xf>
    <xf numFmtId="1" fontId="12" fillId="0" borderId="40" xfId="0" applyNumberFormat="1" applyFont="1" applyBorder="1" applyAlignment="1">
      <alignment/>
    </xf>
    <xf numFmtId="0" fontId="12" fillId="0" borderId="32" xfId="0" applyFon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26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2" fillId="0" borderId="41" xfId="0" applyFont="1" applyBorder="1" applyAlignment="1">
      <alignment/>
    </xf>
    <xf numFmtId="1" fontId="12" fillId="0" borderId="42" xfId="0" applyNumberFormat="1" applyFont="1" applyBorder="1" applyAlignment="1">
      <alignment/>
    </xf>
    <xf numFmtId="0" fontId="11" fillId="0" borderId="31" xfId="0" applyFont="1" applyBorder="1" applyAlignment="1">
      <alignment/>
    </xf>
    <xf numFmtId="1" fontId="11" fillId="0" borderId="9" xfId="0" applyNumberFormat="1" applyFont="1" applyBorder="1" applyAlignment="1">
      <alignment/>
    </xf>
    <xf numFmtId="0" fontId="12" fillId="0" borderId="31" xfId="0" applyFont="1" applyBorder="1" applyAlignment="1">
      <alignment/>
    </xf>
    <xf numFmtId="1" fontId="12" fillId="0" borderId="9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1" fillId="0" borderId="41" xfId="0" applyFont="1" applyBorder="1" applyAlignment="1">
      <alignment/>
    </xf>
    <xf numFmtId="1" fontId="11" fillId="0" borderId="42" xfId="0" applyNumberFormat="1" applyFont="1" applyBorder="1" applyAlignment="1">
      <alignment/>
    </xf>
    <xf numFmtId="1" fontId="11" fillId="0" borderId="43" xfId="0" applyNumberFormat="1" applyFont="1" applyBorder="1" applyAlignment="1">
      <alignment/>
    </xf>
    <xf numFmtId="1" fontId="12" fillId="0" borderId="44" xfId="0" applyNumberFormat="1" applyFont="1" applyBorder="1" applyAlignment="1">
      <alignment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1" fontId="12" fillId="0" borderId="39" xfId="15" applyNumberFormat="1" applyFont="1" applyBorder="1" applyAlignment="1">
      <alignment horizontal="right"/>
    </xf>
    <xf numFmtId="1" fontId="12" fillId="0" borderId="40" xfId="15" applyNumberFormat="1" applyFont="1" applyBorder="1" applyAlignment="1">
      <alignment horizontal="right"/>
    </xf>
    <xf numFmtId="0" fontId="12" fillId="0" borderId="33" xfId="0" applyFont="1" applyBorder="1" applyAlignment="1">
      <alignment/>
    </xf>
    <xf numFmtId="10" fontId="12" fillId="0" borderId="11" xfId="22" applyNumberFormat="1" applyFont="1" applyBorder="1" applyAlignment="1">
      <alignment/>
    </xf>
    <xf numFmtId="1" fontId="12" fillId="0" borderId="34" xfId="22" applyNumberFormat="1" applyFont="1" applyBorder="1" applyAlignment="1">
      <alignment/>
    </xf>
    <xf numFmtId="0" fontId="12" fillId="0" borderId="45" xfId="0" applyFont="1" applyBorder="1" applyAlignment="1">
      <alignment/>
    </xf>
    <xf numFmtId="10" fontId="12" fillId="0" borderId="12" xfId="22" applyNumberFormat="1" applyFont="1" applyBorder="1" applyAlignment="1">
      <alignment/>
    </xf>
    <xf numFmtId="1" fontId="12" fillId="0" borderId="46" xfId="22" applyNumberFormat="1" applyFont="1" applyBorder="1" applyAlignment="1">
      <alignment/>
    </xf>
    <xf numFmtId="0" fontId="49" fillId="0" borderId="33" xfId="0" applyFont="1" applyBorder="1" applyAlignment="1">
      <alignment/>
    </xf>
    <xf numFmtId="10" fontId="49" fillId="0" borderId="11" xfId="22" applyNumberFormat="1" applyFont="1" applyBorder="1" applyAlignment="1">
      <alignment/>
    </xf>
    <xf numFmtId="0" fontId="49" fillId="0" borderId="31" xfId="0" applyFont="1" applyBorder="1" applyAlignment="1">
      <alignment/>
    </xf>
    <xf numFmtId="10" fontId="49" fillId="0" borderId="9" xfId="22" applyNumberFormat="1" applyFont="1" applyBorder="1" applyAlignment="1">
      <alignment/>
    </xf>
    <xf numFmtId="1" fontId="12" fillId="0" borderId="25" xfId="22" applyNumberFormat="1" applyFont="1" applyBorder="1" applyAlignment="1">
      <alignment/>
    </xf>
    <xf numFmtId="0" fontId="12" fillId="0" borderId="29" xfId="0" applyFont="1" applyBorder="1" applyAlignment="1">
      <alignment/>
    </xf>
    <xf numFmtId="10" fontId="12" fillId="0" borderId="17" xfId="22" applyNumberFormat="1" applyFont="1" applyBorder="1" applyAlignment="1">
      <alignment/>
    </xf>
    <xf numFmtId="1" fontId="12" fillId="0" borderId="18" xfId="22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3" fontId="50" fillId="0" borderId="10" xfId="15" applyNumberFormat="1" applyFont="1" applyBorder="1" applyAlignment="1">
      <alignment horizontal="right"/>
    </xf>
    <xf numFmtId="3" fontId="12" fillId="0" borderId="10" xfId="15" applyNumberFormat="1" applyFont="1" applyBorder="1" applyAlignment="1">
      <alignment horizontal="right"/>
    </xf>
    <xf numFmtId="3" fontId="32" fillId="0" borderId="10" xfId="15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3" fontId="0" fillId="0" borderId="10" xfId="15" applyNumberFormat="1" applyFont="1" applyBorder="1" applyAlignment="1">
      <alignment horizontal="center"/>
    </xf>
    <xf numFmtId="175" fontId="1" fillId="0" borderId="0" xfId="22" applyNumberFormat="1" applyFont="1" applyAlignment="1">
      <alignment horizontal="center"/>
    </xf>
    <xf numFmtId="49" fontId="14" fillId="0" borderId="9" xfId="21" applyNumberFormat="1" applyFont="1" applyFill="1" applyBorder="1" applyAlignment="1">
      <alignment horizontal="center"/>
      <protection/>
    </xf>
    <xf numFmtId="3" fontId="14" fillId="0" borderId="9" xfId="0" applyNumberFormat="1" applyFont="1" applyBorder="1" applyAlignment="1" applyProtection="1">
      <alignment/>
      <protection locked="0"/>
    </xf>
    <xf numFmtId="3" fontId="14" fillId="0" borderId="9" xfId="15" applyNumberFormat="1" applyFont="1" applyBorder="1" applyAlignment="1" applyProtection="1">
      <alignment horizontal="right"/>
      <protection locked="0"/>
    </xf>
    <xf numFmtId="49" fontId="8" fillId="0" borderId="29" xfId="21" applyNumberFormat="1" applyFont="1" applyFill="1" applyBorder="1" applyAlignment="1">
      <alignment horizontal="left"/>
      <protection/>
    </xf>
    <xf numFmtId="0" fontId="8" fillId="0" borderId="17" xfId="21" applyFont="1" applyFill="1" applyBorder="1">
      <alignment/>
      <protection/>
    </xf>
    <xf numFmtId="3" fontId="8" fillId="0" borderId="17" xfId="21" applyNumberFormat="1" applyFont="1" applyFill="1" applyBorder="1" applyProtection="1">
      <alignment/>
      <protection locked="0"/>
    </xf>
    <xf numFmtId="3" fontId="8" fillId="0" borderId="47" xfId="21" applyNumberFormat="1" applyFont="1" applyFill="1" applyBorder="1" applyProtection="1">
      <alignment/>
      <protection locked="0"/>
    </xf>
    <xf numFmtId="3" fontId="8" fillId="0" borderId="4" xfId="21" applyNumberFormat="1" applyFont="1" applyFill="1" applyBorder="1" applyProtection="1">
      <alignment/>
      <protection locked="0"/>
    </xf>
    <xf numFmtId="0" fontId="8" fillId="0" borderId="12" xfId="0" applyFont="1" applyBorder="1" applyAlignment="1">
      <alignment/>
    </xf>
    <xf numFmtId="0" fontId="17" fillId="0" borderId="0" xfId="0" applyFont="1" applyBorder="1" applyAlignment="1">
      <alignment/>
    </xf>
    <xf numFmtId="3" fontId="0" fillId="0" borderId="0" xfId="15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15" applyNumberFormat="1" applyFont="1" applyBorder="1" applyAlignment="1">
      <alignment horizontal="left"/>
    </xf>
    <xf numFmtId="3" fontId="26" fillId="0" borderId="0" xfId="15" applyNumberFormat="1" applyFont="1" applyBorder="1" applyAlignment="1">
      <alignment horizontal="right"/>
    </xf>
    <xf numFmtId="3" fontId="15" fillId="0" borderId="0" xfId="15" applyNumberFormat="1" applyFont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46" fillId="0" borderId="0" xfId="15" applyNumberFormat="1" applyFont="1" applyBorder="1" applyAlignment="1">
      <alignment horizontal="right"/>
    </xf>
    <xf numFmtId="3" fontId="8" fillId="0" borderId="10" xfId="15" applyNumberFormat="1" applyFont="1" applyFill="1" applyBorder="1" applyAlignment="1" applyProtection="1">
      <alignment horizontal="right"/>
      <protection/>
    </xf>
    <xf numFmtId="0" fontId="17" fillId="0" borderId="24" xfId="21" applyFont="1" applyFill="1" applyBorder="1" applyAlignment="1">
      <alignment wrapText="1"/>
      <protection/>
    </xf>
    <xf numFmtId="0" fontId="17" fillId="0" borderId="21" xfId="0" applyFont="1" applyBorder="1" applyAlignment="1">
      <alignment/>
    </xf>
    <xf numFmtId="49" fontId="8" fillId="0" borderId="0" xfId="21" applyNumberFormat="1" applyFont="1" applyFill="1" applyBorder="1" applyAlignment="1">
      <alignment horizontal="left"/>
      <protection/>
    </xf>
    <xf numFmtId="0" fontId="8" fillId="0" borderId="0" xfId="21" applyFont="1" applyFill="1" applyBorder="1">
      <alignment/>
      <protection/>
    </xf>
    <xf numFmtId="3" fontId="8" fillId="0" borderId="0" xfId="21" applyNumberFormat="1" applyFont="1" applyFill="1" applyBorder="1" applyProtection="1">
      <alignment/>
      <protection locked="0"/>
    </xf>
    <xf numFmtId="49" fontId="0" fillId="0" borderId="48" xfId="21" applyNumberFormat="1" applyFont="1" applyFill="1" applyBorder="1" applyAlignment="1">
      <alignment horizontal="left"/>
      <protection/>
    </xf>
    <xf numFmtId="3" fontId="12" fillId="0" borderId="12" xfId="21" applyNumberFormat="1" applyFont="1" applyFill="1" applyBorder="1" applyProtection="1">
      <alignment/>
      <protection locked="0"/>
    </xf>
    <xf numFmtId="3" fontId="12" fillId="0" borderId="49" xfId="21" applyNumberFormat="1" applyFont="1" applyFill="1" applyBorder="1" applyProtection="1">
      <alignment/>
      <protection locked="0"/>
    </xf>
    <xf numFmtId="3" fontId="12" fillId="0" borderId="50" xfId="21" applyNumberFormat="1" applyFont="1" applyFill="1" applyBorder="1" applyProtection="1">
      <alignment/>
      <protection locked="0"/>
    </xf>
    <xf numFmtId="0" fontId="8" fillId="0" borderId="12" xfId="21" applyFont="1" applyFill="1" applyBorder="1">
      <alignment/>
      <protection/>
    </xf>
    <xf numFmtId="0" fontId="17" fillId="0" borderId="22" xfId="21" applyFont="1" applyFill="1" applyBorder="1" applyAlignment="1">
      <alignment wrapText="1"/>
      <protection/>
    </xf>
    <xf numFmtId="3" fontId="51" fillId="0" borderId="10" xfId="15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Laenude ja intresside maksed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'LISA5 Kohustused'!$A$49</c:f>
              <c:strCache>
                <c:ptCount val="1"/>
                <c:pt idx="0">
                  <c:v>LAENU PÕHIOSA MAKSED KOKKU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'LISA5 Kohustused'!$B$48:$L$48</c:f>
              <c:strCache/>
            </c:strRef>
          </c:cat>
          <c:val>
            <c:numRef>
              <c:f>'LISA5 Kohustused'!$B$49:$L$49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'LISA5 Kohustused'!$A$50</c:f>
              <c:strCache>
                <c:ptCount val="1"/>
                <c:pt idx="0">
                  <c:v>INTRESSID KOKKU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'LISA5 Kohustused'!$B$48:$L$48</c:f>
              <c:strCache/>
            </c:strRef>
          </c:cat>
          <c:val>
            <c:numRef>
              <c:f>'LISA5 Kohustused'!$B$50:$L$50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934928"/>
        <c:axId val="8414353"/>
      </c:bar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4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Haapsalu linna 2005.a. eelarve tulude struktuur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graafikud!$A$6:$A$11</c:f>
              <c:strCache/>
            </c:strRef>
          </c:cat>
          <c:val>
            <c:numRef>
              <c:f>graafikud!$D$6:$D$11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Haapsalu Linna 2005.a. eelarve kulude ja kohustuste vähenemise struktuur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3995"/>
          <c:w val="0.4155"/>
          <c:h val="0.25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Pt>
            <c:idx val="7"/>
          </c:dPt>
          <c:dPt>
            <c:idx val="8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graafikud!$A$42:$A$52</c:f>
              <c:strCache/>
            </c:strRef>
          </c:cat>
          <c:val>
            <c:numRef>
              <c:f>graafikud!$D$42:$D$52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Haapsalu linna 2003.a., 2004.a. ja 2005.a. kulude ja laenu tagasimaksete võrdlus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75"/>
          <c:w val="0.885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graafikud!$B$40:$B$41</c:f>
              <c:strCache>
                <c:ptCount val="1"/>
                <c:pt idx="0">
                  <c:v>2003a.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graafikud!$A$42:$A$52</c:f>
              <c:strCache/>
            </c:strRef>
          </c:cat>
          <c:val>
            <c:numRef>
              <c:f>graafikud!$B$42:$B$52</c:f>
              <c:numCache>
                <c:ptCount val="11"/>
                <c:pt idx="0">
                  <c:v>10349118.114999998</c:v>
                </c:pt>
                <c:pt idx="1">
                  <c:v>1702116</c:v>
                </c:pt>
                <c:pt idx="2">
                  <c:v>0</c:v>
                </c:pt>
                <c:pt idx="3">
                  <c:v>3439905</c:v>
                </c:pt>
                <c:pt idx="4">
                  <c:v>2170000</c:v>
                </c:pt>
                <c:pt idx="5">
                  <c:v>9802929</c:v>
                </c:pt>
                <c:pt idx="6">
                  <c:v>70000</c:v>
                </c:pt>
                <c:pt idx="7">
                  <c:v>17677343.56</c:v>
                </c:pt>
                <c:pt idx="8">
                  <c:v>41000213.77499999</c:v>
                </c:pt>
                <c:pt idx="9">
                  <c:v>7809803</c:v>
                </c:pt>
                <c:pt idx="10">
                  <c:v>1759862</c:v>
                </c:pt>
              </c:numCache>
            </c:numRef>
          </c:val>
        </c:ser>
        <c:ser>
          <c:idx val="1"/>
          <c:order val="1"/>
          <c:tx>
            <c:strRef>
              <c:f>graafikud!$C$40:$C$41</c:f>
              <c:strCache>
                <c:ptCount val="1"/>
                <c:pt idx="0">
                  <c:v>2004a.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graafikud!$A$42:$A$52</c:f>
              <c:strCache/>
            </c:strRef>
          </c:cat>
          <c:val>
            <c:numRef>
              <c:f>graafikud!$C$42:$C$52</c:f>
              <c:numCache>
                <c:ptCount val="11"/>
                <c:pt idx="0">
                  <c:v>11628782.85</c:v>
                </c:pt>
                <c:pt idx="1">
                  <c:v>962148</c:v>
                </c:pt>
                <c:pt idx="2">
                  <c:v>0</c:v>
                </c:pt>
                <c:pt idx="3">
                  <c:v>4139905</c:v>
                </c:pt>
                <c:pt idx="4">
                  <c:v>3550000</c:v>
                </c:pt>
                <c:pt idx="5">
                  <c:v>5743550</c:v>
                </c:pt>
                <c:pt idx="6">
                  <c:v>70000</c:v>
                </c:pt>
                <c:pt idx="7">
                  <c:v>19614444.075</c:v>
                </c:pt>
                <c:pt idx="8">
                  <c:v>52047111.0495</c:v>
                </c:pt>
                <c:pt idx="9">
                  <c:v>9403920</c:v>
                </c:pt>
                <c:pt idx="10">
                  <c:v>-4230927</c:v>
                </c:pt>
              </c:numCache>
            </c:numRef>
          </c:val>
        </c:ser>
        <c:ser>
          <c:idx val="2"/>
          <c:order val="2"/>
          <c:tx>
            <c:strRef>
              <c:f>graafikud!$D$40:$D$41</c:f>
              <c:strCache>
                <c:ptCount val="1"/>
                <c:pt idx="0">
                  <c:v>2005a. Projekt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graafikud!$D$42:$D$52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8620314"/>
        <c:axId val="10473963"/>
      </c:barChart>
      <c:catAx>
        <c:axId val="862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20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Haapsalu linna 2003.a., 2004.a. ja 2005.a. eelarve tulude võrdlus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4"/>
          <c:w val="0.896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graafikud!$B$4:$B$5</c:f>
              <c:strCache>
                <c:ptCount val="1"/>
                <c:pt idx="0">
                  <c:v>2003a.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graafikud!$A$6:$A$11</c:f>
              <c:strCache/>
            </c:strRef>
          </c:cat>
          <c:val>
            <c:numRef>
              <c:f>graafikud!$B$6:$B$11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graafikud!$C$4:$C$5</c:f>
              <c:strCache>
                <c:ptCount val="1"/>
                <c:pt idx="0">
                  <c:v>2004a.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graafikud!$A$6:$A$11</c:f>
              <c:strCache/>
            </c:strRef>
          </c:cat>
          <c:val>
            <c:numRef>
              <c:f>graafikud!$C$6:$C$11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graafikud!$D$4:$D$5</c:f>
              <c:strCache>
                <c:ptCount val="1"/>
                <c:pt idx="0">
                  <c:v>2005a. projekt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graafikud!$D$6:$D$11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7156804"/>
        <c:axId val="43084645"/>
      </c:barChart>
      <c:catAx>
        <c:axId val="27156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84645"/>
        <c:crosses val="autoZero"/>
        <c:auto val="1"/>
        <c:lblOffset val="100"/>
        <c:noMultiLvlLbl val="0"/>
      </c:catAx>
      <c:valAx>
        <c:axId val="43084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56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62</xdr:row>
      <xdr:rowOff>152400</xdr:rowOff>
    </xdr:from>
    <xdr:to>
      <xdr:col>12</xdr:col>
      <xdr:colOff>57150</xdr:colOff>
      <xdr:row>80</xdr:row>
      <xdr:rowOff>57150</xdr:rowOff>
    </xdr:to>
    <xdr:graphicFrame>
      <xdr:nvGraphicFramePr>
        <xdr:cNvPr id="1" name="Chart 1"/>
        <xdr:cNvGraphicFramePr/>
      </xdr:nvGraphicFramePr>
      <xdr:xfrm>
        <a:off x="57150" y="9134475"/>
        <a:ext cx="8401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9525</xdr:rowOff>
    </xdr:from>
    <xdr:to>
      <xdr:col>6</xdr:col>
      <xdr:colOff>9525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28575" y="2114550"/>
        <a:ext cx="54483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6</xdr:col>
      <xdr:colOff>9525</xdr:colOff>
      <xdr:row>81</xdr:row>
      <xdr:rowOff>142875</xdr:rowOff>
    </xdr:to>
    <xdr:graphicFrame>
      <xdr:nvGraphicFramePr>
        <xdr:cNvPr id="2" name="Chart 7"/>
        <xdr:cNvGraphicFramePr/>
      </xdr:nvGraphicFramePr>
      <xdr:xfrm>
        <a:off x="0" y="9134475"/>
        <a:ext cx="54768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83</xdr:row>
      <xdr:rowOff>28575</xdr:rowOff>
    </xdr:from>
    <xdr:to>
      <xdr:col>6</xdr:col>
      <xdr:colOff>0</xdr:colOff>
      <xdr:row>111</xdr:row>
      <xdr:rowOff>76200</xdr:rowOff>
    </xdr:to>
    <xdr:graphicFrame>
      <xdr:nvGraphicFramePr>
        <xdr:cNvPr id="3" name="Chart 12"/>
        <xdr:cNvGraphicFramePr/>
      </xdr:nvGraphicFramePr>
      <xdr:xfrm>
        <a:off x="28575" y="13468350"/>
        <a:ext cx="543877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112</xdr:row>
      <xdr:rowOff>152400</xdr:rowOff>
    </xdr:from>
    <xdr:to>
      <xdr:col>5</xdr:col>
      <xdr:colOff>704850</xdr:colOff>
      <xdr:row>151</xdr:row>
      <xdr:rowOff>0</xdr:rowOff>
    </xdr:to>
    <xdr:graphicFrame>
      <xdr:nvGraphicFramePr>
        <xdr:cNvPr id="4" name="Chart 13"/>
        <xdr:cNvGraphicFramePr/>
      </xdr:nvGraphicFramePr>
      <xdr:xfrm>
        <a:off x="0" y="18288000"/>
        <a:ext cx="5457825" cy="616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volikogule%20minev\2003\19.12.03\2003-12-19%202004.a.eelarve%20eeln&#245;u%20Laenud%20LIS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hustused"/>
      <sheetName val="ÜHIS"/>
      <sheetName val="EBRD"/>
      <sheetName val="Hansa 077554-JI"/>
      <sheetName val="Hansa 667"/>
    </sheetNames>
    <sheetDataSet>
      <sheetData sheetId="4">
        <row r="35">
          <cell r="E35">
            <v>164557.27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1711"/>
  <sheetViews>
    <sheetView workbookViewId="0" topLeftCell="A1">
      <selection activeCell="B171" sqref="B171"/>
    </sheetView>
  </sheetViews>
  <sheetFormatPr defaultColWidth="9.140625" defaultRowHeight="12.75"/>
  <cols>
    <col min="1" max="1" width="6.7109375" style="1" customWidth="1"/>
    <col min="2" max="2" width="39.28125" style="1" customWidth="1"/>
    <col min="3" max="3" width="16.00390625" style="1" customWidth="1"/>
    <col min="4" max="4" width="13.57421875" style="1" customWidth="1"/>
    <col min="5" max="5" width="16.28125" style="4" customWidth="1"/>
    <col min="6" max="6" width="10.00390625" style="329" customWidth="1"/>
    <col min="7" max="16384" width="9.140625" style="1" customWidth="1"/>
  </cols>
  <sheetData>
    <row r="1" ht="15.75">
      <c r="E1" s="456"/>
    </row>
    <row r="2" spans="4:6" ht="12.75">
      <c r="D2" s="231" t="s">
        <v>538</v>
      </c>
      <c r="F2" s="327"/>
    </row>
    <row r="3" spans="4:6" ht="12.75">
      <c r="D3" s="232" t="s">
        <v>1031</v>
      </c>
      <c r="F3" s="328"/>
    </row>
    <row r="4" spans="4:6" ht="12.75">
      <c r="D4" s="232" t="s">
        <v>1032</v>
      </c>
      <c r="F4" s="328"/>
    </row>
    <row r="5" spans="4:6" ht="12.75">
      <c r="D5" s="232" t="s">
        <v>1034</v>
      </c>
      <c r="F5" s="328"/>
    </row>
    <row r="6" spans="4:6" ht="12.75">
      <c r="D6" s="232" t="s">
        <v>1035</v>
      </c>
      <c r="F6" s="328"/>
    </row>
    <row r="7" ht="14.25">
      <c r="A7" s="17" t="s">
        <v>618</v>
      </c>
    </row>
    <row r="8" spans="2:6" ht="13.5" thickBot="1">
      <c r="B8" s="18"/>
      <c r="C8" s="19"/>
      <c r="D8" s="18"/>
      <c r="F8" s="330"/>
    </row>
    <row r="9" spans="1:6" ht="12.75">
      <c r="A9" s="20" t="s">
        <v>0</v>
      </c>
      <c r="B9" s="21" t="s">
        <v>282</v>
      </c>
      <c r="C9" s="21" t="s">
        <v>474</v>
      </c>
      <c r="D9" s="21" t="s">
        <v>621</v>
      </c>
      <c r="E9" s="333" t="s">
        <v>1028</v>
      </c>
      <c r="F9" s="331" t="s">
        <v>1005</v>
      </c>
    </row>
    <row r="10" spans="1:6" ht="13.5" thickBot="1">
      <c r="A10" s="22"/>
      <c r="B10" s="23"/>
      <c r="C10" s="24" t="s">
        <v>1036</v>
      </c>
      <c r="D10" s="24" t="s">
        <v>1036</v>
      </c>
      <c r="E10" s="334" t="s">
        <v>1036</v>
      </c>
      <c r="F10" s="332" t="s">
        <v>502</v>
      </c>
    </row>
    <row r="11" spans="1:6" ht="13.5" thickBot="1">
      <c r="A11" s="25">
        <v>3</v>
      </c>
      <c r="B11" s="26" t="s">
        <v>1</v>
      </c>
      <c r="C11" s="27">
        <f>C12+C17+C137+C152</f>
        <v>95781290</v>
      </c>
      <c r="D11" s="27">
        <f>D12+D17+D137+D152</f>
        <v>102928935</v>
      </c>
      <c r="E11" s="335">
        <f>E12+E17+E137+E152</f>
        <v>112616702</v>
      </c>
      <c r="F11" s="326">
        <f>(E11-D11)/D11</f>
        <v>0.09412092916340774</v>
      </c>
    </row>
    <row r="12" spans="1:6" ht="13.5" thickBot="1">
      <c r="A12" s="28">
        <v>30</v>
      </c>
      <c r="B12" s="29" t="s">
        <v>2</v>
      </c>
      <c r="C12" s="30">
        <f>SUM(C13:C16)</f>
        <v>48400000</v>
      </c>
      <c r="D12" s="30">
        <f>SUM(D13:D16)</f>
        <v>54350000</v>
      </c>
      <c r="E12" s="336">
        <f>SUM(E13:E16)</f>
        <v>59700000</v>
      </c>
      <c r="F12" s="326">
        <f aca="true" t="shared" si="0" ref="F12:F69">(E12-D12)/D12</f>
        <v>0.0984360625574977</v>
      </c>
    </row>
    <row r="13" spans="1:6" ht="12.75">
      <c r="A13" s="31" t="s">
        <v>566</v>
      </c>
      <c r="B13" s="32" t="s">
        <v>3</v>
      </c>
      <c r="C13" s="33">
        <v>44950000</v>
      </c>
      <c r="D13" s="377">
        <v>51000000</v>
      </c>
      <c r="E13" s="33">
        <v>56400000</v>
      </c>
      <c r="F13" s="326">
        <f t="shared" si="0"/>
        <v>0.10588235294117647</v>
      </c>
    </row>
    <row r="14" spans="1:6" ht="12.75">
      <c r="A14" s="34" t="s">
        <v>567</v>
      </c>
      <c r="B14" s="35" t="s">
        <v>4</v>
      </c>
      <c r="C14" s="36">
        <v>1800000</v>
      </c>
      <c r="D14" s="89">
        <v>1800000</v>
      </c>
      <c r="E14" s="36">
        <v>1800000</v>
      </c>
      <c r="F14" s="326">
        <f t="shared" si="0"/>
        <v>0</v>
      </c>
    </row>
    <row r="15" spans="1:6" ht="12.75">
      <c r="A15" s="34" t="s">
        <v>568</v>
      </c>
      <c r="B15" s="35" t="s">
        <v>5</v>
      </c>
      <c r="C15" s="36">
        <v>1600000</v>
      </c>
      <c r="D15" s="89">
        <v>1500000</v>
      </c>
      <c r="E15" s="36">
        <v>1500000</v>
      </c>
      <c r="F15" s="326">
        <f t="shared" si="0"/>
        <v>0</v>
      </c>
    </row>
    <row r="16" spans="1:6" ht="13.5" thickBot="1">
      <c r="A16" s="37"/>
      <c r="B16" s="38" t="s">
        <v>6</v>
      </c>
      <c r="C16" s="39">
        <v>50000</v>
      </c>
      <c r="D16" s="39">
        <v>50000</v>
      </c>
      <c r="E16" s="39">
        <v>0</v>
      </c>
      <c r="F16" s="326">
        <f t="shared" si="0"/>
        <v>-1</v>
      </c>
    </row>
    <row r="17" spans="1:6" ht="13.5" thickBot="1">
      <c r="A17" s="40" t="s">
        <v>569</v>
      </c>
      <c r="B17" s="41" t="s">
        <v>7</v>
      </c>
      <c r="C17" s="42">
        <f>C18+C20+C118</f>
        <v>14542290</v>
      </c>
      <c r="D17" s="42">
        <f>D18+D20+D118</f>
        <v>11004835</v>
      </c>
      <c r="E17" s="337">
        <f>E18+E20+E118</f>
        <v>11915702</v>
      </c>
      <c r="F17" s="326">
        <f t="shared" si="0"/>
        <v>0.08276970985934819</v>
      </c>
    </row>
    <row r="18" spans="1:6" ht="12.75">
      <c r="A18" s="256" t="s">
        <v>570</v>
      </c>
      <c r="B18" s="143" t="s">
        <v>571</v>
      </c>
      <c r="C18" s="257">
        <v>0</v>
      </c>
      <c r="D18" s="257">
        <v>180000</v>
      </c>
      <c r="E18" s="257">
        <v>205000</v>
      </c>
      <c r="F18" s="326">
        <f t="shared" si="0"/>
        <v>0.1388888888888889</v>
      </c>
    </row>
    <row r="19" spans="1:6" s="509" customFormat="1" ht="13.5" customHeight="1">
      <c r="A19" s="526"/>
      <c r="B19" s="509" t="s">
        <v>1004</v>
      </c>
      <c r="C19" s="527"/>
      <c r="D19" s="527"/>
      <c r="E19" s="527"/>
      <c r="F19" s="499"/>
    </row>
    <row r="20" spans="1:6" ht="12.75">
      <c r="A20" s="62" t="s">
        <v>572</v>
      </c>
      <c r="B20" s="63" t="s">
        <v>283</v>
      </c>
      <c r="C20" s="64">
        <f>C21+C102+C110+C115</f>
        <v>12361290</v>
      </c>
      <c r="D20" s="64">
        <f>D21+D102+D110+D115</f>
        <v>8486755</v>
      </c>
      <c r="E20" s="64">
        <f>E21+E102+E110+E115</f>
        <v>9690202</v>
      </c>
      <c r="F20" s="326">
        <f t="shared" si="0"/>
        <v>0.14180296238079218</v>
      </c>
    </row>
    <row r="21" spans="1:6" ht="12.75">
      <c r="A21" s="34" t="s">
        <v>573</v>
      </c>
      <c r="B21" s="35" t="s">
        <v>284</v>
      </c>
      <c r="C21" s="36">
        <f>C22+C27+C33+C41+C46+C52+C58+C64+C70+C77+C83+C89+C95+C100</f>
        <v>6316290</v>
      </c>
      <c r="D21" s="36">
        <f>D22+D27+D33+D41+D46+D52+D58+D64+D70+D77+D83+D89+D95+D100</f>
        <v>6804255</v>
      </c>
      <c r="E21" s="36">
        <f>E22+E27+E33+E41+E46+E52+E58+E64+E70+E77+E83+E89+E95+E100</f>
        <v>7817202</v>
      </c>
      <c r="F21" s="326">
        <f t="shared" si="0"/>
        <v>0.14886964112897003</v>
      </c>
    </row>
    <row r="22" spans="1:6" s="6" customFormat="1" ht="12.75">
      <c r="A22" s="45"/>
      <c r="B22" s="358" t="s">
        <v>357</v>
      </c>
      <c r="C22" s="359">
        <f>SUM(C23:C23)</f>
        <v>100000</v>
      </c>
      <c r="D22" s="359">
        <f>SUM(D23:D23)</f>
        <v>100000</v>
      </c>
      <c r="E22" s="359">
        <f>SUM(E23:E23)</f>
        <v>200000</v>
      </c>
      <c r="F22" s="326">
        <f t="shared" si="0"/>
        <v>1</v>
      </c>
    </row>
    <row r="23" spans="1:6" s="6" customFormat="1" ht="12.75">
      <c r="A23" s="45"/>
      <c r="B23" s="48" t="s">
        <v>468</v>
      </c>
      <c r="C23" s="47">
        <v>100000</v>
      </c>
      <c r="D23" s="47">
        <v>100000</v>
      </c>
      <c r="E23" s="47">
        <v>200000</v>
      </c>
      <c r="F23" s="326">
        <f t="shared" si="0"/>
        <v>1</v>
      </c>
    </row>
    <row r="24" spans="1:6" s="6" customFormat="1" ht="12.75" hidden="1">
      <c r="A24" s="45"/>
      <c r="B24" s="49" t="s">
        <v>354</v>
      </c>
      <c r="C24" s="47">
        <v>998</v>
      </c>
      <c r="D24" s="47">
        <v>1000</v>
      </c>
      <c r="E24" s="47">
        <f>SUM(E25+E26)</f>
        <v>0</v>
      </c>
      <c r="F24" s="326">
        <f t="shared" si="0"/>
        <v>-1</v>
      </c>
    </row>
    <row r="25" spans="1:6" s="6" customFormat="1" ht="12.75" hidden="1">
      <c r="A25" s="45"/>
      <c r="B25" s="46" t="s">
        <v>355</v>
      </c>
      <c r="C25" s="47">
        <v>828</v>
      </c>
      <c r="D25" s="47">
        <v>830</v>
      </c>
      <c r="E25" s="47">
        <v>0</v>
      </c>
      <c r="F25" s="326">
        <f t="shared" si="0"/>
        <v>-1</v>
      </c>
    </row>
    <row r="26" spans="1:6" s="6" customFormat="1" ht="12.75" hidden="1">
      <c r="A26" s="45"/>
      <c r="B26" s="46" t="s">
        <v>356</v>
      </c>
      <c r="C26" s="47">
        <v>170</v>
      </c>
      <c r="D26" s="47">
        <v>170</v>
      </c>
      <c r="E26" s="47">
        <v>0</v>
      </c>
      <c r="F26" s="326">
        <f t="shared" si="0"/>
        <v>-1</v>
      </c>
    </row>
    <row r="27" spans="1:6" s="6" customFormat="1" ht="12.75">
      <c r="A27" s="45"/>
      <c r="B27" s="358" t="s">
        <v>358</v>
      </c>
      <c r="C27" s="359">
        <f>SUM(C28:C29)</f>
        <v>399370</v>
      </c>
      <c r="D27" s="359">
        <f>SUM(D28:D29)</f>
        <v>400000</v>
      </c>
      <c r="E27" s="359">
        <f>SUM(E28:E29)</f>
        <v>510000</v>
      </c>
      <c r="F27" s="326">
        <f t="shared" si="0"/>
        <v>0.275</v>
      </c>
    </row>
    <row r="28" spans="1:6" s="14" customFormat="1" ht="12.75">
      <c r="A28" s="50"/>
      <c r="B28" s="48" t="s">
        <v>469</v>
      </c>
      <c r="C28" s="51">
        <v>385000</v>
      </c>
      <c r="D28" s="51">
        <v>385000</v>
      </c>
      <c r="E28" s="51">
        <v>490000</v>
      </c>
      <c r="F28" s="326">
        <f t="shared" si="0"/>
        <v>0.2727272727272727</v>
      </c>
    </row>
    <row r="29" spans="1:6" s="14" customFormat="1" ht="12.75">
      <c r="A29" s="50"/>
      <c r="B29" s="48" t="s">
        <v>470</v>
      </c>
      <c r="C29" s="51">
        <v>14370</v>
      </c>
      <c r="D29" s="51">
        <v>15000</v>
      </c>
      <c r="E29" s="51">
        <v>20000</v>
      </c>
      <c r="F29" s="326">
        <f t="shared" si="0"/>
        <v>0.3333333333333333</v>
      </c>
    </row>
    <row r="30" spans="1:6" s="6" customFormat="1" ht="12.75" hidden="1">
      <c r="A30" s="45"/>
      <c r="B30" s="49" t="s">
        <v>354</v>
      </c>
      <c r="C30" s="47">
        <f>SUM(C31:C32)</f>
        <v>503</v>
      </c>
      <c r="D30" s="47">
        <f>SUM(D31:D32)</f>
        <v>503</v>
      </c>
      <c r="E30" s="47">
        <f>SUM(E31:E32)</f>
        <v>0</v>
      </c>
      <c r="F30" s="326">
        <f t="shared" si="0"/>
        <v>-1</v>
      </c>
    </row>
    <row r="31" spans="1:6" s="6" customFormat="1" ht="12.75" hidden="1">
      <c r="A31" s="45"/>
      <c r="B31" s="46" t="s">
        <v>355</v>
      </c>
      <c r="C31" s="47">
        <v>333</v>
      </c>
      <c r="D31" s="47">
        <v>333</v>
      </c>
      <c r="E31" s="47">
        <v>0</v>
      </c>
      <c r="F31" s="326">
        <f t="shared" si="0"/>
        <v>-1</v>
      </c>
    </row>
    <row r="32" spans="1:6" s="6" customFormat="1" ht="12.75" hidden="1">
      <c r="A32" s="45"/>
      <c r="B32" s="46" t="s">
        <v>356</v>
      </c>
      <c r="C32" s="47">
        <v>170</v>
      </c>
      <c r="D32" s="47">
        <v>170</v>
      </c>
      <c r="E32" s="47">
        <v>0</v>
      </c>
      <c r="F32" s="326">
        <f t="shared" si="0"/>
        <v>-1</v>
      </c>
    </row>
    <row r="33" spans="1:6" s="6" customFormat="1" ht="12.75">
      <c r="A33" s="45"/>
      <c r="B33" s="358" t="s">
        <v>359</v>
      </c>
      <c r="C33" s="359">
        <f>SUM(C34:C37)</f>
        <v>0</v>
      </c>
      <c r="D33" s="359">
        <f>SUM(D34:D37)</f>
        <v>15000</v>
      </c>
      <c r="E33" s="359">
        <f>SUM(E34:E37)</f>
        <v>50000</v>
      </c>
      <c r="F33" s="326">
        <f t="shared" si="0"/>
        <v>2.3333333333333335</v>
      </c>
    </row>
    <row r="34" spans="1:6" s="6" customFormat="1" ht="12.75">
      <c r="A34" s="45"/>
      <c r="B34" s="46" t="s">
        <v>351</v>
      </c>
      <c r="C34" s="47">
        <v>0</v>
      </c>
      <c r="D34" s="47">
        <v>0</v>
      </c>
      <c r="E34" s="47">
        <v>0</v>
      </c>
      <c r="F34" s="326"/>
    </row>
    <row r="35" spans="1:6" s="6" customFormat="1" ht="12.75">
      <c r="A35" s="45"/>
      <c r="B35" s="46" t="s">
        <v>352</v>
      </c>
      <c r="C35" s="47"/>
      <c r="D35" s="47"/>
      <c r="E35" s="47"/>
      <c r="F35" s="326"/>
    </row>
    <row r="36" spans="1:6" s="14" customFormat="1" ht="12.75">
      <c r="A36" s="50"/>
      <c r="B36" s="48" t="s">
        <v>470</v>
      </c>
      <c r="C36" s="51">
        <v>0</v>
      </c>
      <c r="D36" s="51">
        <v>15000</v>
      </c>
      <c r="E36" s="51">
        <v>50000</v>
      </c>
      <c r="F36" s="326">
        <f t="shared" si="0"/>
        <v>2.3333333333333335</v>
      </c>
    </row>
    <row r="37" spans="1:6" s="6" customFormat="1" ht="12.75" hidden="1">
      <c r="A37" s="45"/>
      <c r="B37" s="46" t="s">
        <v>353</v>
      </c>
      <c r="C37" s="47"/>
      <c r="D37" s="47"/>
      <c r="E37" s="47"/>
      <c r="F37" s="326" t="e">
        <f t="shared" si="0"/>
        <v>#DIV/0!</v>
      </c>
    </row>
    <row r="38" spans="1:6" s="6" customFormat="1" ht="12.75" hidden="1">
      <c r="A38" s="45"/>
      <c r="B38" s="49" t="s">
        <v>354</v>
      </c>
      <c r="C38" s="47">
        <f>SUM(C39:C40)</f>
        <v>263</v>
      </c>
      <c r="D38" s="47">
        <f>SUM(D39:D40)</f>
        <v>263</v>
      </c>
      <c r="E38" s="47">
        <f>SUM(E39:E40)</f>
        <v>0</v>
      </c>
      <c r="F38" s="326">
        <f t="shared" si="0"/>
        <v>-1</v>
      </c>
    </row>
    <row r="39" spans="1:6" s="6" customFormat="1" ht="12.75" hidden="1">
      <c r="A39" s="45"/>
      <c r="B39" s="46" t="s">
        <v>355</v>
      </c>
      <c r="C39" s="47">
        <v>210</v>
      </c>
      <c r="D39" s="47">
        <v>210</v>
      </c>
      <c r="E39" s="47">
        <v>0</v>
      </c>
      <c r="F39" s="326">
        <f t="shared" si="0"/>
        <v>-1</v>
      </c>
    </row>
    <row r="40" spans="1:6" s="6" customFormat="1" ht="12.75" hidden="1">
      <c r="A40" s="45"/>
      <c r="B40" s="46" t="s">
        <v>356</v>
      </c>
      <c r="C40" s="47">
        <v>53</v>
      </c>
      <c r="D40" s="47">
        <v>53</v>
      </c>
      <c r="E40" s="47">
        <v>0</v>
      </c>
      <c r="F40" s="326">
        <f t="shared" si="0"/>
        <v>-1</v>
      </c>
    </row>
    <row r="41" spans="1:6" s="6" customFormat="1" ht="12.75">
      <c r="A41" s="45"/>
      <c r="B41" s="358" t="s">
        <v>360</v>
      </c>
      <c r="C41" s="359">
        <f>SUM(C42:C42)</f>
        <v>184275</v>
      </c>
      <c r="D41" s="359">
        <f>SUM(D42:D42)</f>
        <v>184275</v>
      </c>
      <c r="E41" s="359">
        <f>SUM(E42:E42)</f>
        <v>195000</v>
      </c>
      <c r="F41" s="326">
        <f t="shared" si="0"/>
        <v>0.0582010582010582</v>
      </c>
    </row>
    <row r="42" spans="1:6" s="14" customFormat="1" ht="12.75">
      <c r="A42" s="50"/>
      <c r="B42" s="48" t="s">
        <v>469</v>
      </c>
      <c r="C42" s="51">
        <v>184275</v>
      </c>
      <c r="D42" s="51">
        <v>184275</v>
      </c>
      <c r="E42" s="441">
        <v>195000</v>
      </c>
      <c r="F42" s="326">
        <f t="shared" si="0"/>
        <v>0.0582010582010582</v>
      </c>
    </row>
    <row r="43" spans="1:6" s="6" customFormat="1" ht="12.75" hidden="1">
      <c r="A43" s="45"/>
      <c r="B43" s="49" t="s">
        <v>354</v>
      </c>
      <c r="C43" s="53">
        <f>SUM(C44:C45)</f>
        <v>263</v>
      </c>
      <c r="D43" s="53">
        <f>SUM(D44:D45)</f>
        <v>263</v>
      </c>
      <c r="E43" s="53">
        <f>SUM(E44:E45)</f>
        <v>0</v>
      </c>
      <c r="F43" s="326">
        <f t="shared" si="0"/>
        <v>-1</v>
      </c>
    </row>
    <row r="44" spans="1:6" s="6" customFormat="1" ht="12.75" hidden="1">
      <c r="A44" s="45"/>
      <c r="B44" s="46" t="s">
        <v>355</v>
      </c>
      <c r="C44" s="53">
        <v>210</v>
      </c>
      <c r="D44" s="53">
        <v>210</v>
      </c>
      <c r="E44" s="53">
        <v>0</v>
      </c>
      <c r="F44" s="326">
        <f t="shared" si="0"/>
        <v>-1</v>
      </c>
    </row>
    <row r="45" spans="1:6" s="6" customFormat="1" ht="12.75" hidden="1">
      <c r="A45" s="45"/>
      <c r="B45" s="46" t="s">
        <v>356</v>
      </c>
      <c r="C45" s="53">
        <v>53</v>
      </c>
      <c r="D45" s="53">
        <v>53</v>
      </c>
      <c r="E45" s="53">
        <v>0</v>
      </c>
      <c r="F45" s="326">
        <f t="shared" si="0"/>
        <v>-1</v>
      </c>
    </row>
    <row r="46" spans="1:6" s="6" customFormat="1" ht="13.5" customHeight="1">
      <c r="A46" s="45"/>
      <c r="B46" s="358" t="s">
        <v>361</v>
      </c>
      <c r="C46" s="359">
        <f>SUM(C47:C48)</f>
        <v>536300</v>
      </c>
      <c r="D46" s="359">
        <f>SUM(D47:D48)</f>
        <v>473968</v>
      </c>
      <c r="E46" s="359">
        <f>SUM(E47:E48)</f>
        <v>545646</v>
      </c>
      <c r="F46" s="326">
        <f t="shared" si="0"/>
        <v>0.15122961887722378</v>
      </c>
    </row>
    <row r="47" spans="1:6" s="14" customFormat="1" ht="12.75">
      <c r="A47" s="50"/>
      <c r="B47" s="48" t="s">
        <v>471</v>
      </c>
      <c r="C47" s="51">
        <v>321300</v>
      </c>
      <c r="D47" s="51">
        <v>253968</v>
      </c>
      <c r="E47" s="51">
        <v>291486</v>
      </c>
      <c r="F47" s="326">
        <f t="shared" si="0"/>
        <v>0.14772727272727273</v>
      </c>
    </row>
    <row r="48" spans="1:6" s="14" customFormat="1" ht="12.75">
      <c r="A48" s="50"/>
      <c r="B48" s="48" t="s">
        <v>472</v>
      </c>
      <c r="C48" s="51">
        <v>215000</v>
      </c>
      <c r="D48" s="51">
        <v>220000</v>
      </c>
      <c r="E48" s="51">
        <v>254160</v>
      </c>
      <c r="F48" s="326">
        <f t="shared" si="0"/>
        <v>0.15527272727272728</v>
      </c>
    </row>
    <row r="49" spans="1:6" s="6" customFormat="1" ht="12.75" hidden="1">
      <c r="A49" s="45"/>
      <c r="B49" s="49" t="s">
        <v>354</v>
      </c>
      <c r="C49" s="53">
        <v>111</v>
      </c>
      <c r="D49" s="53">
        <v>101</v>
      </c>
      <c r="E49" s="53">
        <v>0</v>
      </c>
      <c r="F49" s="326">
        <f t="shared" si="0"/>
        <v>-1</v>
      </c>
    </row>
    <row r="50" spans="1:6" s="6" customFormat="1" ht="12.75" hidden="1">
      <c r="A50" s="45"/>
      <c r="B50" s="46" t="s">
        <v>355</v>
      </c>
      <c r="C50" s="53"/>
      <c r="D50" s="53"/>
      <c r="E50" s="53"/>
      <c r="F50" s="326" t="e">
        <f t="shared" si="0"/>
        <v>#DIV/0!</v>
      </c>
    </row>
    <row r="51" spans="1:6" s="6" customFormat="1" ht="12.75" hidden="1">
      <c r="A51" s="45"/>
      <c r="B51" s="46" t="s">
        <v>356</v>
      </c>
      <c r="C51" s="53"/>
      <c r="D51" s="53"/>
      <c r="E51" s="53"/>
      <c r="F51" s="326" t="e">
        <f t="shared" si="0"/>
        <v>#DIV/0!</v>
      </c>
    </row>
    <row r="52" spans="1:6" s="6" customFormat="1" ht="12.75">
      <c r="A52" s="52"/>
      <c r="B52" s="358" t="s">
        <v>362</v>
      </c>
      <c r="C52" s="359">
        <f>SUM(C53:C54)</f>
        <v>502300</v>
      </c>
      <c r="D52" s="359">
        <f>SUM(D53:D54)</f>
        <v>580346</v>
      </c>
      <c r="E52" s="359">
        <f>SUM(E53:E54)</f>
        <v>574030</v>
      </c>
      <c r="F52" s="326">
        <f t="shared" si="0"/>
        <v>-0.010883162802879662</v>
      </c>
    </row>
    <row r="53" spans="1:6" s="14" customFormat="1" ht="12.75">
      <c r="A53" s="55"/>
      <c r="B53" s="48" t="s">
        <v>471</v>
      </c>
      <c r="C53" s="51">
        <v>262300</v>
      </c>
      <c r="D53" s="51">
        <v>320346</v>
      </c>
      <c r="E53" s="51">
        <v>303030</v>
      </c>
      <c r="F53" s="326">
        <f t="shared" si="0"/>
        <v>-0.05405405405405406</v>
      </c>
    </row>
    <row r="54" spans="1:6" s="14" customFormat="1" ht="12.75">
      <c r="A54" s="55"/>
      <c r="B54" s="48" t="s">
        <v>472</v>
      </c>
      <c r="C54" s="51">
        <v>240000</v>
      </c>
      <c r="D54" s="51">
        <v>260000</v>
      </c>
      <c r="E54" s="51">
        <v>271000</v>
      </c>
      <c r="F54" s="326">
        <f t="shared" si="0"/>
        <v>0.04230769230769231</v>
      </c>
    </row>
    <row r="55" spans="1:6" s="6" customFormat="1" ht="12.75" hidden="1">
      <c r="A55" s="52"/>
      <c r="B55" s="49" t="s">
        <v>354</v>
      </c>
      <c r="C55" s="53">
        <f>SUM(C56:C57)</f>
        <v>132</v>
      </c>
      <c r="D55" s="53">
        <f>SUM(D56:D57)</f>
        <v>110</v>
      </c>
      <c r="E55" s="53">
        <f>SUM(E56:E57)</f>
        <v>0</v>
      </c>
      <c r="F55" s="326">
        <f t="shared" si="0"/>
        <v>-1</v>
      </c>
    </row>
    <row r="56" spans="1:6" s="6" customFormat="1" ht="12.75" hidden="1">
      <c r="A56" s="52"/>
      <c r="B56" s="46" t="s">
        <v>355</v>
      </c>
      <c r="C56" s="53">
        <v>120</v>
      </c>
      <c r="D56" s="53">
        <v>100</v>
      </c>
      <c r="E56" s="53">
        <v>0</v>
      </c>
      <c r="F56" s="326">
        <f t="shared" si="0"/>
        <v>-1</v>
      </c>
    </row>
    <row r="57" spans="1:6" s="6" customFormat="1" ht="12.75" hidden="1">
      <c r="A57" s="52"/>
      <c r="B57" s="46" t="s">
        <v>356</v>
      </c>
      <c r="C57" s="53">
        <v>12</v>
      </c>
      <c r="D57" s="53">
        <v>10</v>
      </c>
      <c r="E57" s="53">
        <v>0</v>
      </c>
      <c r="F57" s="326">
        <f t="shared" si="0"/>
        <v>-1</v>
      </c>
    </row>
    <row r="58" spans="1:6" s="6" customFormat="1" ht="12.75">
      <c r="A58" s="52"/>
      <c r="B58" s="358" t="s">
        <v>363</v>
      </c>
      <c r="C58" s="359">
        <f>SUM(C59:C60)</f>
        <v>506000</v>
      </c>
      <c r="D58" s="359">
        <f>SUM(D59:D60)</f>
        <v>513512</v>
      </c>
      <c r="E58" s="359">
        <f>SUM(E59:E60)</f>
        <v>522626</v>
      </c>
      <c r="F58" s="326">
        <f t="shared" si="0"/>
        <v>0.017748368100453348</v>
      </c>
    </row>
    <row r="59" spans="1:6" s="14" customFormat="1" ht="12.75">
      <c r="A59" s="55"/>
      <c r="B59" s="48" t="s">
        <v>471</v>
      </c>
      <c r="C59" s="51">
        <v>285200</v>
      </c>
      <c r="D59" s="51">
        <v>265512</v>
      </c>
      <c r="E59" s="51">
        <v>262626</v>
      </c>
      <c r="F59" s="326">
        <f t="shared" si="0"/>
        <v>-0.010869565217391304</v>
      </c>
    </row>
    <row r="60" spans="1:6" s="14" customFormat="1" ht="12.75">
      <c r="A60" s="55"/>
      <c r="B60" s="48" t="s">
        <v>472</v>
      </c>
      <c r="C60" s="51">
        <v>220800</v>
      </c>
      <c r="D60" s="51">
        <v>248000</v>
      </c>
      <c r="E60" s="51">
        <v>260000</v>
      </c>
      <c r="F60" s="326">
        <f t="shared" si="0"/>
        <v>0.04838709677419355</v>
      </c>
    </row>
    <row r="61" spans="1:6" s="6" customFormat="1" ht="12.75" hidden="1">
      <c r="A61" s="52"/>
      <c r="B61" s="49" t="s">
        <v>354</v>
      </c>
      <c r="C61" s="53">
        <v>108</v>
      </c>
      <c r="D61" s="53">
        <v>108</v>
      </c>
      <c r="E61" s="53">
        <v>0</v>
      </c>
      <c r="F61" s="326">
        <f t="shared" si="0"/>
        <v>-1</v>
      </c>
    </row>
    <row r="62" spans="1:6" s="6" customFormat="1" ht="12.75" hidden="1">
      <c r="A62" s="52"/>
      <c r="B62" s="46" t="s">
        <v>355</v>
      </c>
      <c r="C62" s="53"/>
      <c r="D62" s="53"/>
      <c r="E62" s="53"/>
      <c r="F62" s="326" t="e">
        <f t="shared" si="0"/>
        <v>#DIV/0!</v>
      </c>
    </row>
    <row r="63" spans="1:6" s="6" customFormat="1" ht="12.75" hidden="1">
      <c r="A63" s="52"/>
      <c r="B63" s="46" t="s">
        <v>356</v>
      </c>
      <c r="C63" s="53"/>
      <c r="D63" s="53"/>
      <c r="E63" s="53"/>
      <c r="F63" s="326" t="e">
        <f t="shared" si="0"/>
        <v>#DIV/0!</v>
      </c>
    </row>
    <row r="64" spans="1:6" s="6" customFormat="1" ht="12.75">
      <c r="A64" s="52"/>
      <c r="B64" s="358" t="s">
        <v>364</v>
      </c>
      <c r="C64" s="359">
        <f>SUM(C65:C66)</f>
        <v>492640</v>
      </c>
      <c r="D64" s="359">
        <f>SUM(D65:D66)</f>
        <v>571916</v>
      </c>
      <c r="E64" s="359">
        <f>SUM(E65:E66)</f>
        <v>590144</v>
      </c>
      <c r="F64" s="326">
        <f t="shared" si="0"/>
        <v>0.03187181334321824</v>
      </c>
    </row>
    <row r="65" spans="1:6" s="14" customFormat="1" ht="12.75">
      <c r="A65" s="55"/>
      <c r="B65" s="48" t="s">
        <v>471</v>
      </c>
      <c r="C65" s="51">
        <v>276640</v>
      </c>
      <c r="D65" s="51">
        <v>305916</v>
      </c>
      <c r="E65" s="51">
        <v>300144</v>
      </c>
      <c r="F65" s="326">
        <f t="shared" si="0"/>
        <v>-0.018867924528301886</v>
      </c>
    </row>
    <row r="66" spans="1:6" s="14" customFormat="1" ht="12.75">
      <c r="A66" s="55"/>
      <c r="B66" s="48" t="s">
        <v>472</v>
      </c>
      <c r="C66" s="51">
        <v>216000</v>
      </c>
      <c r="D66" s="51">
        <v>266000</v>
      </c>
      <c r="E66" s="51">
        <v>290000</v>
      </c>
      <c r="F66" s="326">
        <f t="shared" si="0"/>
        <v>0.09022556390977443</v>
      </c>
    </row>
    <row r="67" spans="1:6" s="6" customFormat="1" ht="12.75" hidden="1">
      <c r="A67" s="52"/>
      <c r="B67" s="49" t="s">
        <v>354</v>
      </c>
      <c r="C67" s="53">
        <f>SUM(C68:C69)</f>
        <v>112</v>
      </c>
      <c r="D67" s="53">
        <f>SUM(D68:D69)</f>
        <v>108</v>
      </c>
      <c r="E67" s="53">
        <f>SUM(E68:E69)</f>
        <v>0</v>
      </c>
      <c r="F67" s="326">
        <f t="shared" si="0"/>
        <v>-1</v>
      </c>
    </row>
    <row r="68" spans="1:6" s="6" customFormat="1" ht="12.75" hidden="1">
      <c r="A68" s="52"/>
      <c r="B68" s="46" t="s">
        <v>355</v>
      </c>
      <c r="C68" s="53">
        <v>92</v>
      </c>
      <c r="D68" s="53">
        <v>90</v>
      </c>
      <c r="E68" s="53">
        <v>0</v>
      </c>
      <c r="F68" s="326">
        <f t="shared" si="0"/>
        <v>-1</v>
      </c>
    </row>
    <row r="69" spans="1:6" s="6" customFormat="1" ht="12.75" hidden="1">
      <c r="A69" s="52"/>
      <c r="B69" s="46" t="s">
        <v>356</v>
      </c>
      <c r="C69" s="53">
        <v>20</v>
      </c>
      <c r="D69" s="53">
        <v>18</v>
      </c>
      <c r="E69" s="53">
        <v>0</v>
      </c>
      <c r="F69" s="326">
        <f t="shared" si="0"/>
        <v>-1</v>
      </c>
    </row>
    <row r="70" spans="1:6" s="6" customFormat="1" ht="12.75">
      <c r="A70" s="52"/>
      <c r="B70" s="358" t="s">
        <v>365</v>
      </c>
      <c r="C70" s="359">
        <f>SUM(C71:C73)</f>
        <v>174605</v>
      </c>
      <c r="D70" s="359">
        <f>SUM(D71:D73)</f>
        <v>227238</v>
      </c>
      <c r="E70" s="359">
        <f>SUM(E71:E73)</f>
        <v>287756</v>
      </c>
      <c r="F70" s="326">
        <f aca="true" t="shared" si="1" ref="F70:F135">(E70-D70)/D70</f>
        <v>0.2663198936797543</v>
      </c>
    </row>
    <row r="71" spans="1:6" s="14" customFormat="1" ht="12.75">
      <c r="A71" s="55"/>
      <c r="B71" s="48" t="s">
        <v>469</v>
      </c>
      <c r="C71" s="51">
        <v>90090</v>
      </c>
      <c r="D71" s="51">
        <v>95238</v>
      </c>
      <c r="E71" s="51">
        <v>132756</v>
      </c>
      <c r="F71" s="326">
        <f t="shared" si="1"/>
        <v>0.3939393939393939</v>
      </c>
    </row>
    <row r="72" spans="1:6" s="14" customFormat="1" ht="12.75">
      <c r="A72" s="55"/>
      <c r="B72" s="48" t="s">
        <v>476</v>
      </c>
      <c r="C72" s="51">
        <v>58500</v>
      </c>
      <c r="D72" s="51">
        <v>89000</v>
      </c>
      <c r="E72" s="51">
        <v>112000</v>
      </c>
      <c r="F72" s="326">
        <f t="shared" si="1"/>
        <v>0.25842696629213485</v>
      </c>
    </row>
    <row r="73" spans="1:6" s="14" customFormat="1" ht="12.75">
      <c r="A73" s="55"/>
      <c r="B73" s="48" t="s">
        <v>477</v>
      </c>
      <c r="C73" s="51">
        <v>26015</v>
      </c>
      <c r="D73" s="51">
        <v>43000</v>
      </c>
      <c r="E73" s="51">
        <v>43000</v>
      </c>
      <c r="F73" s="326">
        <f t="shared" si="1"/>
        <v>0</v>
      </c>
    </row>
    <row r="74" spans="1:6" s="6" customFormat="1" ht="12.75" hidden="1">
      <c r="A74" s="52"/>
      <c r="B74" s="49" t="s">
        <v>354</v>
      </c>
      <c r="C74" s="53">
        <v>56</v>
      </c>
      <c r="D74" s="53">
        <f>SUM(D75:D76)</f>
        <v>59</v>
      </c>
      <c r="E74" s="53">
        <f>SUM(E75:E76)</f>
        <v>0</v>
      </c>
      <c r="F74" s="326">
        <f t="shared" si="1"/>
        <v>-1</v>
      </c>
    </row>
    <row r="75" spans="1:6" s="6" customFormat="1" ht="12.75" hidden="1">
      <c r="A75" s="52"/>
      <c r="B75" s="46" t="s">
        <v>355</v>
      </c>
      <c r="C75" s="53"/>
      <c r="D75" s="53">
        <v>54</v>
      </c>
      <c r="E75" s="53">
        <v>0</v>
      </c>
      <c r="F75" s="326">
        <f t="shared" si="1"/>
        <v>-1</v>
      </c>
    </row>
    <row r="76" spans="1:6" s="6" customFormat="1" ht="12.75" hidden="1">
      <c r="A76" s="52"/>
      <c r="B76" s="46" t="s">
        <v>356</v>
      </c>
      <c r="C76" s="53"/>
      <c r="D76" s="53">
        <v>5</v>
      </c>
      <c r="E76" s="53">
        <v>0</v>
      </c>
      <c r="F76" s="326">
        <f t="shared" si="1"/>
        <v>-1</v>
      </c>
    </row>
    <row r="77" spans="1:6" s="6" customFormat="1" ht="12.75">
      <c r="A77" s="52"/>
      <c r="B77" s="358" t="s">
        <v>367</v>
      </c>
      <c r="C77" s="359">
        <f>SUM(C78:C79)</f>
        <v>0</v>
      </c>
      <c r="D77" s="359">
        <f>SUM(D78:D79)</f>
        <v>100000</v>
      </c>
      <c r="E77" s="359">
        <f>SUM(E78:E79)</f>
        <v>105000</v>
      </c>
      <c r="F77" s="326">
        <f t="shared" si="1"/>
        <v>0.05</v>
      </c>
    </row>
    <row r="78" spans="1:6" s="14" customFormat="1" ht="12.75">
      <c r="A78" s="55"/>
      <c r="B78" s="48" t="s">
        <v>472</v>
      </c>
      <c r="C78" s="51">
        <v>0</v>
      </c>
      <c r="D78" s="51">
        <v>100000</v>
      </c>
      <c r="E78" s="51">
        <v>105000</v>
      </c>
      <c r="F78" s="326">
        <f t="shared" si="1"/>
        <v>0.05</v>
      </c>
    </row>
    <row r="79" spans="1:6" s="6" customFormat="1" ht="12.75">
      <c r="A79" s="52"/>
      <c r="B79" s="46" t="s">
        <v>366</v>
      </c>
      <c r="C79" s="47">
        <v>0</v>
      </c>
      <c r="D79" s="47">
        <v>0</v>
      </c>
      <c r="E79" s="47">
        <v>0</v>
      </c>
      <c r="F79" s="326"/>
    </row>
    <row r="80" spans="1:6" s="6" customFormat="1" ht="12.75" hidden="1">
      <c r="A80" s="52"/>
      <c r="B80" s="49" t="s">
        <v>354</v>
      </c>
      <c r="C80" s="53">
        <f>SUM(C81:C82)</f>
        <v>406</v>
      </c>
      <c r="D80" s="53">
        <f>SUM(D81:D82)</f>
        <v>0</v>
      </c>
      <c r="E80" s="53">
        <f>SUM(E81:E82)</f>
        <v>0</v>
      </c>
      <c r="F80" s="326" t="e">
        <f t="shared" si="1"/>
        <v>#DIV/0!</v>
      </c>
    </row>
    <row r="81" spans="1:6" s="6" customFormat="1" ht="12.75" hidden="1">
      <c r="A81" s="52"/>
      <c r="B81" s="46" t="s">
        <v>355</v>
      </c>
      <c r="C81" s="53">
        <v>354</v>
      </c>
      <c r="D81" s="53">
        <v>0</v>
      </c>
      <c r="E81" s="53">
        <v>0</v>
      </c>
      <c r="F81" s="326" t="e">
        <f t="shared" si="1"/>
        <v>#DIV/0!</v>
      </c>
    </row>
    <row r="82" spans="1:6" ht="12.75" hidden="1">
      <c r="A82" s="34"/>
      <c r="B82" s="46" t="s">
        <v>356</v>
      </c>
      <c r="C82" s="53">
        <v>52</v>
      </c>
      <c r="D82" s="53">
        <v>0</v>
      </c>
      <c r="E82" s="53">
        <v>0</v>
      </c>
      <c r="F82" s="326" t="e">
        <f t="shared" si="1"/>
        <v>#DIV/0!</v>
      </c>
    </row>
    <row r="83" spans="1:6" ht="12.75">
      <c r="A83" s="34"/>
      <c r="B83" s="358" t="s">
        <v>368</v>
      </c>
      <c r="C83" s="359">
        <f>SUM(C84:C85)</f>
        <v>307000</v>
      </c>
      <c r="D83" s="359">
        <f>SUM(D84:D85)</f>
        <v>307000</v>
      </c>
      <c r="E83" s="359">
        <f>SUM(E84:E85)</f>
        <v>365000</v>
      </c>
      <c r="F83" s="326">
        <f t="shared" si="1"/>
        <v>0.18892508143322476</v>
      </c>
    </row>
    <row r="84" spans="1:6" s="16" customFormat="1" ht="12.75">
      <c r="A84" s="56"/>
      <c r="B84" s="48" t="s">
        <v>476</v>
      </c>
      <c r="C84" s="51">
        <v>300000</v>
      </c>
      <c r="D84" s="51">
        <v>300000</v>
      </c>
      <c r="E84" s="51">
        <v>358000</v>
      </c>
      <c r="F84" s="326">
        <f t="shared" si="1"/>
        <v>0.19333333333333333</v>
      </c>
    </row>
    <row r="85" spans="1:6" s="16" customFormat="1" ht="12.75">
      <c r="A85" s="56"/>
      <c r="B85" s="48" t="s">
        <v>478</v>
      </c>
      <c r="C85" s="51">
        <v>7000</v>
      </c>
      <c r="D85" s="51">
        <v>7000</v>
      </c>
      <c r="E85" s="51">
        <v>7000</v>
      </c>
      <c r="F85" s="326">
        <f t="shared" si="1"/>
        <v>0</v>
      </c>
    </row>
    <row r="86" spans="1:6" ht="12.75" hidden="1">
      <c r="A86" s="34"/>
      <c r="B86" s="49" t="s">
        <v>354</v>
      </c>
      <c r="C86" s="53">
        <v>56</v>
      </c>
      <c r="D86" s="53">
        <f>SUM(D87:D88)</f>
        <v>225</v>
      </c>
      <c r="E86" s="378">
        <f>SUM(E87:E88)</f>
        <v>231</v>
      </c>
      <c r="F86" s="326">
        <f t="shared" si="1"/>
        <v>0.02666666666666667</v>
      </c>
    </row>
    <row r="87" spans="1:6" ht="12.75" hidden="1">
      <c r="A87" s="34"/>
      <c r="B87" s="46" t="s">
        <v>355</v>
      </c>
      <c r="C87" s="53">
        <v>166</v>
      </c>
      <c r="D87" s="53">
        <v>165</v>
      </c>
      <c r="E87" s="378">
        <v>174</v>
      </c>
      <c r="F87" s="326">
        <f t="shared" si="1"/>
        <v>0.05454545454545454</v>
      </c>
    </row>
    <row r="88" spans="1:6" ht="12.75" hidden="1">
      <c r="A88" s="34"/>
      <c r="B88" s="46" t="s">
        <v>356</v>
      </c>
      <c r="C88" s="53">
        <v>61</v>
      </c>
      <c r="D88" s="53">
        <v>60</v>
      </c>
      <c r="E88" s="378">
        <v>57</v>
      </c>
      <c r="F88" s="326">
        <f t="shared" si="1"/>
        <v>-0.05</v>
      </c>
    </row>
    <row r="89" spans="1:6" ht="12.75">
      <c r="A89" s="34"/>
      <c r="B89" s="358" t="s">
        <v>369</v>
      </c>
      <c r="C89" s="359">
        <f>SUM(C90:C91)</f>
        <v>50000</v>
      </c>
      <c r="D89" s="359">
        <f>SUM(D90:D91)</f>
        <v>32000</v>
      </c>
      <c r="E89" s="359">
        <f>SUM(E90:E91)</f>
        <v>52000</v>
      </c>
      <c r="F89" s="326">
        <f t="shared" si="1"/>
        <v>0.625</v>
      </c>
    </row>
    <row r="90" spans="1:6" s="16" customFormat="1" ht="12.75">
      <c r="A90" s="56"/>
      <c r="B90" s="48" t="s">
        <v>472</v>
      </c>
      <c r="C90" s="51">
        <v>50000</v>
      </c>
      <c r="D90" s="51">
        <v>31000</v>
      </c>
      <c r="E90" s="51">
        <v>51000</v>
      </c>
      <c r="F90" s="326">
        <f t="shared" si="1"/>
        <v>0.6451612903225806</v>
      </c>
    </row>
    <row r="91" spans="1:6" s="16" customFormat="1" ht="12.75">
      <c r="A91" s="56"/>
      <c r="B91" s="48" t="s">
        <v>478</v>
      </c>
      <c r="C91" s="51">
        <v>0</v>
      </c>
      <c r="D91" s="51">
        <v>1000</v>
      </c>
      <c r="E91" s="51">
        <v>1000</v>
      </c>
      <c r="F91" s="326">
        <f t="shared" si="1"/>
        <v>0</v>
      </c>
    </row>
    <row r="92" spans="1:6" ht="12.75" hidden="1">
      <c r="A92" s="34"/>
      <c r="B92" s="49" t="s">
        <v>354</v>
      </c>
      <c r="C92" s="53">
        <v>56</v>
      </c>
      <c r="D92" s="53">
        <f>SUM(D93:D94)</f>
        <v>65</v>
      </c>
      <c r="E92" s="53">
        <f>SUM(E93:E94)</f>
        <v>0</v>
      </c>
      <c r="F92" s="326">
        <f t="shared" si="1"/>
        <v>-1</v>
      </c>
    </row>
    <row r="93" spans="1:6" ht="12.75" hidden="1">
      <c r="A93" s="34"/>
      <c r="B93" s="46" t="s">
        <v>355</v>
      </c>
      <c r="C93" s="53"/>
      <c r="D93" s="53">
        <v>53</v>
      </c>
      <c r="E93" s="53">
        <v>0</v>
      </c>
      <c r="F93" s="326">
        <f t="shared" si="1"/>
        <v>-1</v>
      </c>
    </row>
    <row r="94" spans="1:6" ht="12.75" hidden="1">
      <c r="A94" s="34"/>
      <c r="B94" s="46" t="s">
        <v>356</v>
      </c>
      <c r="C94" s="53"/>
      <c r="D94" s="53">
        <v>12</v>
      </c>
      <c r="E94" s="53">
        <v>0</v>
      </c>
      <c r="F94" s="326">
        <f t="shared" si="1"/>
        <v>-1</v>
      </c>
    </row>
    <row r="95" spans="1:6" ht="12.75">
      <c r="A95" s="34"/>
      <c r="B95" s="358" t="s">
        <v>370</v>
      </c>
      <c r="C95" s="359">
        <f>SUM(C96:C96)</f>
        <v>163800</v>
      </c>
      <c r="D95" s="359">
        <f>SUM(D96:D96)</f>
        <v>99000</v>
      </c>
      <c r="E95" s="359">
        <f>SUM(E96:E96)</f>
        <v>120000</v>
      </c>
      <c r="F95" s="326">
        <f t="shared" si="1"/>
        <v>0.21212121212121213</v>
      </c>
    </row>
    <row r="96" spans="1:6" s="16" customFormat="1" ht="12.75">
      <c r="A96" s="56"/>
      <c r="B96" s="48" t="s">
        <v>472</v>
      </c>
      <c r="C96" s="57">
        <v>163800</v>
      </c>
      <c r="D96" s="57">
        <v>99000</v>
      </c>
      <c r="E96" s="57">
        <v>120000</v>
      </c>
      <c r="F96" s="326">
        <f t="shared" si="1"/>
        <v>0.21212121212121213</v>
      </c>
    </row>
    <row r="97" spans="1:6" ht="12.75" hidden="1">
      <c r="A97" s="34"/>
      <c r="B97" s="49" t="s">
        <v>354</v>
      </c>
      <c r="C97" s="53">
        <f>SUM(C98:C99)</f>
        <v>305</v>
      </c>
      <c r="D97" s="53">
        <f>SUM(D98:D99)</f>
        <v>220</v>
      </c>
      <c r="E97" s="378">
        <f>SUM(E98:E99)</f>
        <v>260</v>
      </c>
      <c r="F97" s="326">
        <f t="shared" si="1"/>
        <v>0.18181818181818182</v>
      </c>
    </row>
    <row r="98" spans="1:6" ht="12.75" hidden="1">
      <c r="A98" s="34"/>
      <c r="B98" s="46" t="s">
        <v>355</v>
      </c>
      <c r="C98" s="53">
        <v>280</v>
      </c>
      <c r="D98" s="53">
        <v>200</v>
      </c>
      <c r="E98" s="378">
        <v>250</v>
      </c>
      <c r="F98" s="326">
        <f t="shared" si="1"/>
        <v>0.25</v>
      </c>
    </row>
    <row r="99" spans="1:6" ht="12.75" hidden="1">
      <c r="A99" s="34"/>
      <c r="B99" s="46" t="s">
        <v>356</v>
      </c>
      <c r="C99" s="53">
        <v>25</v>
      </c>
      <c r="D99" s="53">
        <v>20</v>
      </c>
      <c r="E99" s="378">
        <v>10</v>
      </c>
      <c r="F99" s="326">
        <f t="shared" si="1"/>
        <v>-0.5</v>
      </c>
    </row>
    <row r="100" spans="1:6" ht="25.5">
      <c r="A100" s="37"/>
      <c r="B100" s="406" t="s">
        <v>841</v>
      </c>
      <c r="C100" s="407">
        <f>SUM(C101)</f>
        <v>2900000</v>
      </c>
      <c r="D100" s="407">
        <f>SUM(D101)</f>
        <v>3200000</v>
      </c>
      <c r="E100" s="407">
        <f>SUM(E101)</f>
        <v>3700000</v>
      </c>
      <c r="F100" s="326">
        <f t="shared" si="1"/>
        <v>0.15625</v>
      </c>
    </row>
    <row r="101" spans="1:6" ht="12.75">
      <c r="A101" s="34"/>
      <c r="B101" s="54" t="s">
        <v>607</v>
      </c>
      <c r="C101" s="53">
        <v>2900000</v>
      </c>
      <c r="D101" s="53">
        <v>3200000</v>
      </c>
      <c r="E101" s="53">
        <v>3700000</v>
      </c>
      <c r="F101" s="326">
        <f t="shared" si="1"/>
        <v>0.15625</v>
      </c>
    </row>
    <row r="102" spans="1:6" ht="25.5">
      <c r="A102" s="34" t="s">
        <v>574</v>
      </c>
      <c r="B102" s="242" t="s">
        <v>540</v>
      </c>
      <c r="C102" s="36">
        <f>SUM(C103+C108+C109)</f>
        <v>1240000</v>
      </c>
      <c r="D102" s="36">
        <f>SUM(D103+D108+D109)</f>
        <v>1290000</v>
      </c>
      <c r="E102" s="36">
        <f>SUM(E103+E108+E109)</f>
        <v>1463000</v>
      </c>
      <c r="F102" s="326">
        <f t="shared" si="1"/>
        <v>0.13410852713178295</v>
      </c>
    </row>
    <row r="103" spans="1:6" ht="12.75">
      <c r="A103" s="34"/>
      <c r="B103" s="46" t="s">
        <v>235</v>
      </c>
      <c r="C103" s="53">
        <v>1200000</v>
      </c>
      <c r="D103" s="53">
        <v>1200000</v>
      </c>
      <c r="E103" s="53">
        <f>SUM(E104:E107)</f>
        <v>1300000</v>
      </c>
      <c r="F103" s="326">
        <f t="shared" si="1"/>
        <v>0.08333333333333333</v>
      </c>
    </row>
    <row r="104" spans="1:6" ht="12.75">
      <c r="A104" s="34"/>
      <c r="B104" s="48" t="s">
        <v>869</v>
      </c>
      <c r="C104" s="314"/>
      <c r="D104" s="314"/>
      <c r="E104" s="314">
        <v>500000</v>
      </c>
      <c r="F104" s="326"/>
    </row>
    <row r="105" spans="1:6" ht="12.75">
      <c r="A105" s="34"/>
      <c r="B105" s="48" t="s">
        <v>870</v>
      </c>
      <c r="C105" s="314"/>
      <c r="D105" s="314"/>
      <c r="E105" s="314">
        <v>400000</v>
      </c>
      <c r="F105" s="326"/>
    </row>
    <row r="106" spans="1:6" ht="12.75">
      <c r="A106" s="34"/>
      <c r="B106" s="48" t="s">
        <v>871</v>
      </c>
      <c r="C106" s="314"/>
      <c r="D106" s="314"/>
      <c r="E106" s="314">
        <v>200000</v>
      </c>
      <c r="F106" s="326"/>
    </row>
    <row r="107" spans="1:6" ht="12.75">
      <c r="A107" s="34"/>
      <c r="B107" s="48" t="s">
        <v>872</v>
      </c>
      <c r="C107" s="314"/>
      <c r="D107" s="314"/>
      <c r="E107" s="314">
        <v>200000</v>
      </c>
      <c r="F107" s="326"/>
    </row>
    <row r="108" spans="1:6" ht="12.75">
      <c r="A108" s="34"/>
      <c r="B108" s="46" t="s">
        <v>349</v>
      </c>
      <c r="C108" s="53">
        <v>40000</v>
      </c>
      <c r="D108" s="53">
        <v>87000</v>
      </c>
      <c r="E108" s="53">
        <v>160000</v>
      </c>
      <c r="F108" s="326">
        <f t="shared" si="1"/>
        <v>0.8390804597701149</v>
      </c>
    </row>
    <row r="109" spans="1:6" ht="12.75">
      <c r="A109" s="34"/>
      <c r="B109" s="46" t="s">
        <v>350</v>
      </c>
      <c r="C109" s="53">
        <v>0</v>
      </c>
      <c r="D109" s="53">
        <v>3000</v>
      </c>
      <c r="E109" s="53">
        <v>3000</v>
      </c>
      <c r="F109" s="326">
        <f t="shared" si="1"/>
        <v>0</v>
      </c>
    </row>
    <row r="110" spans="1:6" ht="12.75">
      <c r="A110" s="34" t="s">
        <v>575</v>
      </c>
      <c r="B110" s="35" t="s">
        <v>8</v>
      </c>
      <c r="C110" s="36">
        <f>SUM(C111:C114)</f>
        <v>245000</v>
      </c>
      <c r="D110" s="36">
        <f>SUM(D111:D114)</f>
        <v>332500</v>
      </c>
      <c r="E110" s="36">
        <f>SUM(E111)</f>
        <v>410000</v>
      </c>
      <c r="F110" s="326">
        <f t="shared" si="1"/>
        <v>0.23308270676691728</v>
      </c>
    </row>
    <row r="111" spans="1:6" ht="12.75">
      <c r="A111" s="58"/>
      <c r="B111" s="59" t="s">
        <v>242</v>
      </c>
      <c r="C111" s="60">
        <v>245000</v>
      </c>
      <c r="D111" s="60">
        <v>332500</v>
      </c>
      <c r="E111" s="60">
        <f>SUM(E112:E114)</f>
        <v>410000</v>
      </c>
      <c r="F111" s="326">
        <f t="shared" si="1"/>
        <v>0.23308270676691728</v>
      </c>
    </row>
    <row r="112" spans="1:6" ht="12.75">
      <c r="A112" s="58"/>
      <c r="B112" s="403" t="s">
        <v>838</v>
      </c>
      <c r="C112" s="404"/>
      <c r="D112" s="404"/>
      <c r="E112" s="404">
        <v>200000</v>
      </c>
      <c r="F112" s="326"/>
    </row>
    <row r="113" spans="1:6" ht="12.75">
      <c r="A113" s="58"/>
      <c r="B113" s="403" t="s">
        <v>840</v>
      </c>
      <c r="C113" s="404"/>
      <c r="D113" s="404"/>
      <c r="E113" s="404">
        <v>180000</v>
      </c>
      <c r="F113" s="326"/>
    </row>
    <row r="114" spans="1:6" ht="12.75">
      <c r="A114" s="58"/>
      <c r="B114" s="403" t="s">
        <v>839</v>
      </c>
      <c r="C114" s="404"/>
      <c r="D114" s="404"/>
      <c r="E114" s="404">
        <v>30000</v>
      </c>
      <c r="F114" s="326"/>
    </row>
    <row r="115" spans="1:6" ht="38.25">
      <c r="A115" s="37" t="s">
        <v>576</v>
      </c>
      <c r="B115" s="233" t="s">
        <v>375</v>
      </c>
      <c r="C115" s="39">
        <f>SUM(C116:C117)</f>
        <v>4560000</v>
      </c>
      <c r="D115" s="39">
        <f>SUM(D116:D117)</f>
        <v>60000</v>
      </c>
      <c r="E115" s="39">
        <f>SUM(E116:E117)</f>
        <v>0</v>
      </c>
      <c r="F115" s="326">
        <f t="shared" si="1"/>
        <v>-1</v>
      </c>
    </row>
    <row r="116" spans="1:6" s="16" customFormat="1" ht="12.75">
      <c r="A116" s="55"/>
      <c r="B116" s="500" t="s">
        <v>376</v>
      </c>
      <c r="C116" s="314">
        <v>4560000</v>
      </c>
      <c r="D116" s="314"/>
      <c r="E116" s="314"/>
      <c r="F116" s="494"/>
    </row>
    <row r="117" spans="1:6" s="16" customFormat="1" ht="12.75">
      <c r="A117" s="491"/>
      <c r="B117" s="501" t="s">
        <v>348</v>
      </c>
      <c r="C117" s="492"/>
      <c r="D117" s="492">
        <v>60000</v>
      </c>
      <c r="E117" s="492">
        <v>0</v>
      </c>
      <c r="F117" s="494">
        <f t="shared" si="1"/>
        <v>-1</v>
      </c>
    </row>
    <row r="118" spans="1:6" ht="12.75">
      <c r="A118" s="62" t="s">
        <v>610</v>
      </c>
      <c r="B118" s="63" t="s">
        <v>9</v>
      </c>
      <c r="C118" s="64">
        <f>C119+C122+C129+C131</f>
        <v>2181000</v>
      </c>
      <c r="D118" s="64">
        <f>D119+D122+D129+D131</f>
        <v>2338080</v>
      </c>
      <c r="E118" s="64">
        <f>E119+E122+E129+E131</f>
        <v>2020500</v>
      </c>
      <c r="F118" s="326">
        <f t="shared" si="1"/>
        <v>-0.13582939848080477</v>
      </c>
    </row>
    <row r="119" spans="1:6" ht="12.75">
      <c r="A119" s="31" t="s">
        <v>611</v>
      </c>
      <c r="B119" s="32" t="s">
        <v>612</v>
      </c>
      <c r="C119" s="33">
        <v>5000</v>
      </c>
      <c r="D119" s="33"/>
      <c r="E119" s="33">
        <f>SUM(E120:E121)</f>
        <v>80000</v>
      </c>
      <c r="F119" s="326"/>
    </row>
    <row r="120" spans="1:6" s="14" customFormat="1" ht="11.25">
      <c r="A120" s="523" t="s">
        <v>1000</v>
      </c>
      <c r="B120" s="524" t="s">
        <v>917</v>
      </c>
      <c r="C120" s="525"/>
      <c r="D120" s="525"/>
      <c r="E120" s="525">
        <v>25000</v>
      </c>
      <c r="F120" s="499"/>
    </row>
    <row r="121" spans="1:6" s="14" customFormat="1" ht="11.25">
      <c r="A121" s="523"/>
      <c r="B121" s="524" t="s">
        <v>1001</v>
      </c>
      <c r="C121" s="525">
        <v>5000</v>
      </c>
      <c r="D121" s="525"/>
      <c r="E121" s="525">
        <v>55000</v>
      </c>
      <c r="F121" s="499"/>
    </row>
    <row r="122" spans="1:6" ht="12.75">
      <c r="A122" s="31" t="s">
        <v>613</v>
      </c>
      <c r="B122" s="32" t="s">
        <v>614</v>
      </c>
      <c r="C122" s="33">
        <f>SUM(C123:C126)</f>
        <v>906000</v>
      </c>
      <c r="D122" s="33">
        <f>SUM(D123:D126)</f>
        <v>1391080</v>
      </c>
      <c r="E122" s="33">
        <f>SUM(E123:E128)</f>
        <v>1895500</v>
      </c>
      <c r="F122" s="326">
        <f t="shared" si="1"/>
        <v>0.36261034591827934</v>
      </c>
    </row>
    <row r="123" spans="1:6" s="16" customFormat="1" ht="12.75">
      <c r="A123" s="496"/>
      <c r="B123" s="497" t="s">
        <v>831</v>
      </c>
      <c r="C123" s="404">
        <v>836000</v>
      </c>
      <c r="D123" s="404">
        <v>1290540</v>
      </c>
      <c r="E123" s="404">
        <v>1100000</v>
      </c>
      <c r="F123" s="494">
        <f t="shared" si="1"/>
        <v>-0.14764362204968462</v>
      </c>
    </row>
    <row r="124" spans="1:6" s="16" customFormat="1" ht="12.75">
      <c r="A124" s="496"/>
      <c r="B124" s="497" t="s">
        <v>830</v>
      </c>
      <c r="C124" s="404"/>
      <c r="D124" s="404"/>
      <c r="E124" s="404">
        <v>490000</v>
      </c>
      <c r="F124" s="494"/>
    </row>
    <row r="125" spans="1:6" s="16" customFormat="1" ht="12.75">
      <c r="A125" s="496"/>
      <c r="B125" s="497" t="s">
        <v>481</v>
      </c>
      <c r="C125" s="404">
        <v>70000</v>
      </c>
      <c r="D125" s="404">
        <v>70000</v>
      </c>
      <c r="E125" s="404">
        <v>100000</v>
      </c>
      <c r="F125" s="494">
        <f t="shared" si="1"/>
        <v>0.42857142857142855</v>
      </c>
    </row>
    <row r="126" spans="1:6" s="16" customFormat="1" ht="12.75">
      <c r="A126" s="496"/>
      <c r="B126" s="497" t="s">
        <v>482</v>
      </c>
      <c r="C126" s="404"/>
      <c r="D126" s="404">
        <v>30540</v>
      </c>
      <c r="E126" s="404">
        <v>30500</v>
      </c>
      <c r="F126" s="494">
        <f t="shared" si="1"/>
        <v>-0.0013097576948264572</v>
      </c>
    </row>
    <row r="127" spans="1:6" s="16" customFormat="1" ht="12.75">
      <c r="A127" s="496"/>
      <c r="B127" s="497" t="s">
        <v>918</v>
      </c>
      <c r="C127" s="404"/>
      <c r="D127" s="404"/>
      <c r="E127" s="404">
        <v>100000</v>
      </c>
      <c r="F127" s="494"/>
    </row>
    <row r="128" spans="1:6" s="16" customFormat="1" ht="12.75">
      <c r="A128" s="496"/>
      <c r="B128" s="497" t="s">
        <v>925</v>
      </c>
      <c r="C128" s="404"/>
      <c r="D128" s="404"/>
      <c r="E128" s="404">
        <v>75000</v>
      </c>
      <c r="F128" s="494"/>
    </row>
    <row r="129" spans="1:6" ht="12.75">
      <c r="A129" s="34" t="s">
        <v>609</v>
      </c>
      <c r="B129" s="35" t="s">
        <v>1002</v>
      </c>
      <c r="C129" s="36">
        <v>80000</v>
      </c>
      <c r="D129" s="36">
        <v>50000</v>
      </c>
      <c r="E129" s="36">
        <f>SUM(E130)</f>
        <v>45000</v>
      </c>
      <c r="F129" s="326">
        <f t="shared" si="1"/>
        <v>-0.1</v>
      </c>
    </row>
    <row r="130" spans="1:6" s="14" customFormat="1" ht="11.25">
      <c r="A130" s="55"/>
      <c r="B130" s="490" t="s">
        <v>1003</v>
      </c>
      <c r="C130" s="314"/>
      <c r="D130" s="314"/>
      <c r="E130" s="314">
        <v>45000</v>
      </c>
      <c r="F130" s="499"/>
    </row>
    <row r="131" spans="1:6" ht="12.75">
      <c r="A131" s="34" t="s">
        <v>615</v>
      </c>
      <c r="B131" s="35" t="s">
        <v>9</v>
      </c>
      <c r="C131" s="36">
        <f>SUM(C132:C133)</f>
        <v>1190000</v>
      </c>
      <c r="D131" s="36">
        <f>SUM(D132:D133)</f>
        <v>897000</v>
      </c>
      <c r="E131" s="36">
        <f>SUM(E132:E134)</f>
        <v>0</v>
      </c>
      <c r="F131" s="326">
        <f t="shared" si="1"/>
        <v>-1</v>
      </c>
    </row>
    <row r="132" spans="1:6" s="14" customFormat="1" ht="12.75">
      <c r="A132" s="498"/>
      <c r="B132" s="490" t="s">
        <v>483</v>
      </c>
      <c r="C132" s="314">
        <v>1143000</v>
      </c>
      <c r="D132" s="314">
        <v>850000</v>
      </c>
      <c r="E132" s="314">
        <v>0</v>
      </c>
      <c r="F132" s="494">
        <f t="shared" si="1"/>
        <v>-1</v>
      </c>
    </row>
    <row r="133" spans="1:6" s="14" customFormat="1" ht="12.75">
      <c r="A133" s="498"/>
      <c r="B133" s="490" t="s">
        <v>484</v>
      </c>
      <c r="C133" s="314">
        <v>47000</v>
      </c>
      <c r="D133" s="314">
        <v>47000</v>
      </c>
      <c r="E133" s="314">
        <v>0</v>
      </c>
      <c r="F133" s="494"/>
    </row>
    <row r="134" spans="1:6" s="14" customFormat="1" ht="13.5" thickBot="1">
      <c r="A134" s="490"/>
      <c r="B134" s="490"/>
      <c r="C134" s="490"/>
      <c r="D134" s="490"/>
      <c r="E134" s="490"/>
      <c r="F134" s="494">
        <f>(E133-D133)/D133</f>
        <v>-1</v>
      </c>
    </row>
    <row r="135" spans="1:6" s="6" customFormat="1" ht="13.5" hidden="1" thickBot="1">
      <c r="A135" s="81">
        <v>3239</v>
      </c>
      <c r="B135" s="35" t="s">
        <v>616</v>
      </c>
      <c r="C135" s="36"/>
      <c r="D135" s="36"/>
      <c r="E135" s="36"/>
      <c r="F135" s="326" t="e">
        <f t="shared" si="1"/>
        <v>#DIV/0!</v>
      </c>
    </row>
    <row r="136" spans="1:6" s="6" customFormat="1" ht="13.5" hidden="1" thickBot="1">
      <c r="A136" s="260"/>
      <c r="B136" s="61" t="s">
        <v>617</v>
      </c>
      <c r="C136" s="60"/>
      <c r="D136" s="60"/>
      <c r="E136" s="60"/>
      <c r="F136" s="326" t="e">
        <f aca="true" t="shared" si="2" ref="F136:F185">(E136-D136)/D136</f>
        <v>#DIV/0!</v>
      </c>
    </row>
    <row r="137" spans="1:6" ht="13.5" thickBot="1">
      <c r="A137" s="65" t="s">
        <v>596</v>
      </c>
      <c r="B137" s="66" t="s">
        <v>597</v>
      </c>
      <c r="C137" s="42">
        <f>C138+C143</f>
        <v>30179000</v>
      </c>
      <c r="D137" s="42">
        <f>D138+D143</f>
        <v>30829000</v>
      </c>
      <c r="E137" s="337">
        <f>E138+E143</f>
        <v>34901000</v>
      </c>
      <c r="F137" s="326">
        <f t="shared" si="2"/>
        <v>0.13208342794122419</v>
      </c>
    </row>
    <row r="138" spans="1:6" ht="12.75">
      <c r="A138" s="256" t="s">
        <v>598</v>
      </c>
      <c r="B138" s="143" t="s">
        <v>599</v>
      </c>
      <c r="C138" s="257">
        <f>SUM(C139+C142)</f>
        <v>1037000</v>
      </c>
      <c r="D138" s="257">
        <f>SUM(D139+D142)</f>
        <v>1037000</v>
      </c>
      <c r="E138" s="257">
        <f>SUM(E139+E142)</f>
        <v>1551000</v>
      </c>
      <c r="F138" s="326">
        <f t="shared" si="2"/>
        <v>0.4956605593056895</v>
      </c>
    </row>
    <row r="139" spans="1:6" ht="12.75">
      <c r="A139" s="259" t="s">
        <v>601</v>
      </c>
      <c r="B139" s="117" t="s">
        <v>600</v>
      </c>
      <c r="C139" s="89">
        <f>SUM(C140:C141)</f>
        <v>1037000</v>
      </c>
      <c r="D139" s="89">
        <f>SUM(D140:D141)</f>
        <v>1037000</v>
      </c>
      <c r="E139" s="89">
        <f>SUM(E140:E141)</f>
        <v>1551000</v>
      </c>
      <c r="F139" s="326">
        <f t="shared" si="2"/>
        <v>0.4956605593056895</v>
      </c>
    </row>
    <row r="140" spans="1:6" s="16" customFormat="1" ht="12.75">
      <c r="A140" s="493"/>
      <c r="B140" s="490" t="s">
        <v>608</v>
      </c>
      <c r="C140" s="314">
        <v>1037000</v>
      </c>
      <c r="D140" s="314">
        <v>1037000</v>
      </c>
      <c r="E140" s="314">
        <v>1051000</v>
      </c>
      <c r="F140" s="494">
        <f t="shared" si="2"/>
        <v>0.013500482160077145</v>
      </c>
    </row>
    <row r="141" spans="1:6" s="16" customFormat="1" ht="12.75">
      <c r="A141" s="493"/>
      <c r="B141" s="490" t="s">
        <v>904</v>
      </c>
      <c r="C141" s="495"/>
      <c r="D141" s="495"/>
      <c r="E141" s="314">
        <v>500000</v>
      </c>
      <c r="F141" s="494"/>
    </row>
    <row r="142" spans="1:6" ht="12.75">
      <c r="A142" s="259" t="s">
        <v>602</v>
      </c>
      <c r="B142" s="117" t="s">
        <v>603</v>
      </c>
      <c r="C142" s="89"/>
      <c r="D142" s="89"/>
      <c r="E142" s="89"/>
      <c r="F142" s="326"/>
    </row>
    <row r="143" spans="1:6" ht="12.75">
      <c r="A143" s="62" t="s">
        <v>604</v>
      </c>
      <c r="B143" s="63" t="s">
        <v>287</v>
      </c>
      <c r="C143" s="64">
        <f>C144</f>
        <v>29142000</v>
      </c>
      <c r="D143" s="64">
        <f>D144</f>
        <v>29792000</v>
      </c>
      <c r="E143" s="64">
        <f>E144</f>
        <v>33350000</v>
      </c>
      <c r="F143" s="326">
        <f t="shared" si="2"/>
        <v>0.1194280343716434</v>
      </c>
    </row>
    <row r="144" spans="1:6" ht="12.75">
      <c r="A144" s="31" t="s">
        <v>606</v>
      </c>
      <c r="B144" s="32" t="s">
        <v>605</v>
      </c>
      <c r="C144" s="33">
        <f>SUM(C145:C151)</f>
        <v>29142000</v>
      </c>
      <c r="D144" s="33">
        <f>SUM(D145:D151)</f>
        <v>29792000</v>
      </c>
      <c r="E144" s="33">
        <f>SUM(E145:E151)</f>
        <v>33350000</v>
      </c>
      <c r="F144" s="326">
        <f t="shared" si="2"/>
        <v>0.1194280343716434</v>
      </c>
    </row>
    <row r="145" spans="1:6" s="6" customFormat="1" ht="12.75">
      <c r="A145" s="491"/>
      <c r="B145" s="629" t="s">
        <v>487</v>
      </c>
      <c r="C145" s="492">
        <v>6870000</v>
      </c>
      <c r="D145" s="492">
        <v>4634000</v>
      </c>
      <c r="E145" s="492">
        <v>3947000</v>
      </c>
      <c r="F145" s="326">
        <f t="shared" si="2"/>
        <v>-0.14825205006473888</v>
      </c>
    </row>
    <row r="146" spans="1:6" s="6" customFormat="1" ht="12.75">
      <c r="A146" s="491"/>
      <c r="B146" s="629" t="s">
        <v>488</v>
      </c>
      <c r="C146" s="492">
        <v>3921000</v>
      </c>
      <c r="D146" s="492">
        <v>4188000</v>
      </c>
      <c r="E146" s="492">
        <v>3284000</v>
      </c>
      <c r="F146" s="326">
        <f t="shared" si="2"/>
        <v>-0.21585482330468003</v>
      </c>
    </row>
    <row r="147" spans="1:6" s="6" customFormat="1" ht="12.75">
      <c r="A147" s="491"/>
      <c r="B147" s="629" t="s">
        <v>1013</v>
      </c>
      <c r="C147" s="492"/>
      <c r="D147" s="492"/>
      <c r="E147" s="492">
        <v>490000</v>
      </c>
      <c r="F147" s="326"/>
    </row>
    <row r="148" spans="1:6" s="6" customFormat="1" ht="12.75">
      <c r="A148" s="491"/>
      <c r="B148" s="629" t="s">
        <v>1012</v>
      </c>
      <c r="C148" s="492">
        <v>17410000</v>
      </c>
      <c r="D148" s="492">
        <v>20045000</v>
      </c>
      <c r="E148" s="492">
        <v>22020705</v>
      </c>
      <c r="F148" s="326">
        <f t="shared" si="2"/>
        <v>0.09856348216512846</v>
      </c>
    </row>
    <row r="149" spans="1:6" s="6" customFormat="1" ht="12.75">
      <c r="A149" s="491"/>
      <c r="B149" s="629" t="s">
        <v>936</v>
      </c>
      <c r="C149" s="492"/>
      <c r="D149" s="492"/>
      <c r="E149" s="492">
        <v>2554000</v>
      </c>
      <c r="F149" s="326"/>
    </row>
    <row r="150" spans="1:6" s="6" customFormat="1" ht="12.75">
      <c r="A150" s="491"/>
      <c r="B150" s="629" t="s">
        <v>1011</v>
      </c>
      <c r="C150" s="492"/>
      <c r="D150" s="492"/>
      <c r="E150" s="492">
        <v>162295</v>
      </c>
      <c r="F150" s="326"/>
    </row>
    <row r="151" spans="1:6" s="6" customFormat="1" ht="13.5" thickBot="1">
      <c r="A151" s="491"/>
      <c r="B151" s="629" t="s">
        <v>489</v>
      </c>
      <c r="C151" s="492">
        <v>941000</v>
      </c>
      <c r="D151" s="492">
        <v>925000</v>
      </c>
      <c r="E151" s="492">
        <v>892000</v>
      </c>
      <c r="F151" s="326">
        <f t="shared" si="2"/>
        <v>-0.03567567567567568</v>
      </c>
    </row>
    <row r="152" spans="1:6" ht="13.5" thickBot="1">
      <c r="A152" s="230" t="s">
        <v>577</v>
      </c>
      <c r="B152" s="29" t="s">
        <v>585</v>
      </c>
      <c r="C152" s="258">
        <f>SUM(C153+C178+C184)</f>
        <v>2660000</v>
      </c>
      <c r="D152" s="258">
        <f>SUM(D153+D178+D184)</f>
        <v>6745100</v>
      </c>
      <c r="E152" s="336">
        <f>SUM(E153+E178+E184)</f>
        <v>6100000</v>
      </c>
      <c r="F152" s="326">
        <f t="shared" si="2"/>
        <v>-0.09563979777912855</v>
      </c>
    </row>
    <row r="153" spans="1:6" ht="13.5" thickBot="1">
      <c r="A153" s="230" t="s">
        <v>578</v>
      </c>
      <c r="B153" s="29" t="s">
        <v>10</v>
      </c>
      <c r="C153" s="30">
        <f>SUM(C154+C155+C174)</f>
        <v>2400000</v>
      </c>
      <c r="D153" s="30">
        <f>SUM(D154+D155+D174)</f>
        <v>6530100</v>
      </c>
      <c r="E153" s="336">
        <f>SUM(E154+E155+E174)</f>
        <v>5880000</v>
      </c>
      <c r="F153" s="326">
        <f t="shared" si="2"/>
        <v>-0.09955437129599853</v>
      </c>
    </row>
    <row r="154" spans="1:6" ht="12.75">
      <c r="A154" s="31" t="s">
        <v>579</v>
      </c>
      <c r="B154" s="32" t="s">
        <v>580</v>
      </c>
      <c r="C154" s="33"/>
      <c r="D154" s="33"/>
      <c r="E154" s="33"/>
      <c r="F154" s="326"/>
    </row>
    <row r="155" spans="1:6" ht="12.75">
      <c r="A155" s="34" t="s">
        <v>581</v>
      </c>
      <c r="B155" s="35" t="s">
        <v>582</v>
      </c>
      <c r="C155" s="36">
        <v>2400000</v>
      </c>
      <c r="D155" s="36">
        <f>SUM(D156:D164)</f>
        <v>3530100</v>
      </c>
      <c r="E155" s="36">
        <f>SUM(E162:E173)</f>
        <v>5880000</v>
      </c>
      <c r="F155" s="326">
        <f t="shared" si="2"/>
        <v>0.6656751933372992</v>
      </c>
    </row>
    <row r="156" spans="1:6" ht="12.75" hidden="1">
      <c r="A156" s="34"/>
      <c r="B156" s="54" t="s">
        <v>485</v>
      </c>
      <c r="C156" s="53"/>
      <c r="D156" s="53">
        <v>1000000</v>
      </c>
      <c r="E156" s="53">
        <v>0</v>
      </c>
      <c r="F156" s="326">
        <f t="shared" si="2"/>
        <v>-1</v>
      </c>
    </row>
    <row r="157" spans="1:6" ht="12.75" hidden="1">
      <c r="A157" s="34"/>
      <c r="B157" s="54" t="s">
        <v>486</v>
      </c>
      <c r="C157" s="53"/>
      <c r="D157" s="53">
        <v>800000</v>
      </c>
      <c r="E157" s="53">
        <v>0</v>
      </c>
      <c r="F157" s="326">
        <f t="shared" si="2"/>
        <v>-1</v>
      </c>
    </row>
    <row r="158" spans="1:6" ht="12.75" hidden="1">
      <c r="A158" s="34"/>
      <c r="B158" s="54" t="s">
        <v>558</v>
      </c>
      <c r="C158" s="53"/>
      <c r="D158" s="53">
        <v>350100</v>
      </c>
      <c r="E158" s="53">
        <v>0</v>
      </c>
      <c r="F158" s="326">
        <f t="shared" si="2"/>
        <v>-1</v>
      </c>
    </row>
    <row r="159" spans="1:6" ht="12.75" hidden="1">
      <c r="A159" s="34"/>
      <c r="B159" s="54" t="s">
        <v>929</v>
      </c>
      <c r="C159" s="53"/>
      <c r="D159" s="53">
        <v>380000</v>
      </c>
      <c r="E159" s="53"/>
      <c r="F159" s="326"/>
    </row>
    <row r="160" spans="1:6" ht="12.75" hidden="1">
      <c r="A160" s="34"/>
      <c r="B160" s="54" t="s">
        <v>931</v>
      </c>
      <c r="C160" s="53"/>
      <c r="D160" s="53">
        <v>390000</v>
      </c>
      <c r="E160" s="53"/>
      <c r="F160" s="326"/>
    </row>
    <row r="161" spans="1:6" ht="12.75" hidden="1">
      <c r="A161" s="34"/>
      <c r="B161" s="54" t="s">
        <v>932</v>
      </c>
      <c r="C161" s="53"/>
      <c r="D161" s="53">
        <v>610000</v>
      </c>
      <c r="E161" s="53"/>
      <c r="F161" s="326"/>
    </row>
    <row r="162" spans="1:6" s="16" customFormat="1" ht="12.75">
      <c r="A162" s="56"/>
      <c r="B162" s="490" t="s">
        <v>1030</v>
      </c>
      <c r="C162" s="314"/>
      <c r="D162" s="314"/>
      <c r="E162" s="314">
        <v>500000</v>
      </c>
      <c r="F162" s="494"/>
    </row>
    <row r="163" spans="1:6" ht="12.75">
      <c r="A163" s="56"/>
      <c r="B163" s="490" t="s">
        <v>984</v>
      </c>
      <c r="C163" s="314"/>
      <c r="D163" s="314"/>
      <c r="E163" s="314">
        <v>400000</v>
      </c>
      <c r="F163" s="326"/>
    </row>
    <row r="164" spans="1:6" s="6" customFormat="1" ht="11.25">
      <c r="A164" s="55"/>
      <c r="B164" s="490" t="s">
        <v>938</v>
      </c>
      <c r="C164" s="314"/>
      <c r="D164" s="314"/>
      <c r="E164" s="314">
        <v>400000</v>
      </c>
      <c r="F164" s="427"/>
    </row>
    <row r="165" spans="1:6" s="6" customFormat="1" ht="11.25">
      <c r="A165" s="55"/>
      <c r="B165" s="490" t="s">
        <v>939</v>
      </c>
      <c r="C165" s="314"/>
      <c r="D165" s="314"/>
      <c r="E165" s="314">
        <v>1100000</v>
      </c>
      <c r="F165" s="427"/>
    </row>
    <row r="166" spans="1:6" s="6" customFormat="1" ht="11.25">
      <c r="A166" s="55"/>
      <c r="B166" s="490" t="s">
        <v>940</v>
      </c>
      <c r="C166" s="314"/>
      <c r="D166" s="314"/>
      <c r="E166" s="314">
        <v>350000</v>
      </c>
      <c r="F166" s="427"/>
    </row>
    <row r="167" spans="1:6" s="6" customFormat="1" ht="11.25">
      <c r="A167" s="55"/>
      <c r="B167" s="490" t="s">
        <v>941</v>
      </c>
      <c r="C167" s="314"/>
      <c r="D167" s="314"/>
      <c r="E167" s="314">
        <v>350000</v>
      </c>
      <c r="F167" s="427"/>
    </row>
    <row r="168" spans="1:6" s="6" customFormat="1" ht="11.25">
      <c r="A168" s="55"/>
      <c r="B168" s="490" t="s">
        <v>942</v>
      </c>
      <c r="C168" s="314"/>
      <c r="D168" s="314"/>
      <c r="E168" s="314">
        <v>350000</v>
      </c>
      <c r="F168" s="427"/>
    </row>
    <row r="169" spans="1:6" s="6" customFormat="1" ht="11.25">
      <c r="A169" s="55"/>
      <c r="B169" s="490" t="s">
        <v>943</v>
      </c>
      <c r="C169" s="314"/>
      <c r="D169" s="314"/>
      <c r="E169" s="314">
        <v>850000</v>
      </c>
      <c r="F169" s="427"/>
    </row>
    <row r="170" spans="1:6" s="6" customFormat="1" ht="11.25">
      <c r="A170" s="55"/>
      <c r="B170" s="490" t="s">
        <v>970</v>
      </c>
      <c r="C170" s="314"/>
      <c r="D170" s="314"/>
      <c r="E170" s="314">
        <v>500000</v>
      </c>
      <c r="F170" s="427"/>
    </row>
    <row r="171" spans="1:6" s="6" customFormat="1" ht="11.25">
      <c r="A171" s="55"/>
      <c r="B171" s="490" t="s">
        <v>944</v>
      </c>
      <c r="C171" s="314"/>
      <c r="D171" s="314"/>
      <c r="E171" s="314">
        <v>400000</v>
      </c>
      <c r="F171" s="427"/>
    </row>
    <row r="172" spans="1:6" s="6" customFormat="1" ht="11.25">
      <c r="A172" s="55"/>
      <c r="B172" s="490" t="s">
        <v>948</v>
      </c>
      <c r="C172" s="314"/>
      <c r="D172" s="314"/>
      <c r="E172" s="314">
        <v>300000</v>
      </c>
      <c r="F172" s="427"/>
    </row>
    <row r="173" spans="1:6" s="6" customFormat="1" ht="11.25">
      <c r="A173" s="55"/>
      <c r="B173" s="490" t="s">
        <v>1048</v>
      </c>
      <c r="C173" s="314"/>
      <c r="D173" s="314"/>
      <c r="E173" s="314">
        <v>380000</v>
      </c>
      <c r="F173" s="427"/>
    </row>
    <row r="174" spans="1:6" ht="15" customHeight="1">
      <c r="A174" s="34" t="s">
        <v>583</v>
      </c>
      <c r="B174" s="35" t="s">
        <v>584</v>
      </c>
      <c r="C174" s="36"/>
      <c r="D174" s="36">
        <f>SUM(D175:D176)</f>
        <v>3000000</v>
      </c>
      <c r="E174" s="36">
        <f>SUM(E175:E176)</f>
        <v>0</v>
      </c>
      <c r="F174" s="326">
        <f t="shared" si="2"/>
        <v>-1</v>
      </c>
    </row>
    <row r="175" spans="1:6" s="6" customFormat="1" ht="13.5" thickBot="1">
      <c r="A175" s="52"/>
      <c r="B175" s="54" t="s">
        <v>937</v>
      </c>
      <c r="C175" s="53"/>
      <c r="D175" s="53">
        <v>3000000</v>
      </c>
      <c r="E175" s="53">
        <v>0</v>
      </c>
      <c r="F175" s="326">
        <f t="shared" si="2"/>
        <v>-1</v>
      </c>
    </row>
    <row r="176" spans="1:6" ht="13.5" hidden="1" thickBot="1">
      <c r="A176" s="34"/>
      <c r="B176" s="54"/>
      <c r="C176" s="53"/>
      <c r="D176" s="53"/>
      <c r="E176" s="53">
        <v>0</v>
      </c>
      <c r="F176" s="326" t="e">
        <f t="shared" si="2"/>
        <v>#DIV/0!</v>
      </c>
    </row>
    <row r="177" spans="1:6" ht="13.5" hidden="1" thickBot="1">
      <c r="A177" s="37"/>
      <c r="B177" s="38"/>
      <c r="C177" s="39"/>
      <c r="D177" s="39"/>
      <c r="E177" s="39"/>
      <c r="F177" s="326" t="e">
        <f t="shared" si="2"/>
        <v>#DIV/0!</v>
      </c>
    </row>
    <row r="178" spans="1:6" ht="13.5" thickBot="1">
      <c r="A178" s="65" t="s">
        <v>586</v>
      </c>
      <c r="B178" s="66" t="s">
        <v>479</v>
      </c>
      <c r="C178" s="42">
        <f>C179+C180+C182</f>
        <v>250000</v>
      </c>
      <c r="D178" s="42">
        <f>D179+D180+D182</f>
        <v>205000</v>
      </c>
      <c r="E178" s="337">
        <f>E179+E180+E182</f>
        <v>210000</v>
      </c>
      <c r="F178" s="326">
        <f t="shared" si="2"/>
        <v>0.024390243902439025</v>
      </c>
    </row>
    <row r="179" spans="1:6" ht="12.75">
      <c r="A179" s="31" t="s">
        <v>587</v>
      </c>
      <c r="B179" s="32" t="s">
        <v>588</v>
      </c>
      <c r="C179" s="33">
        <v>110000</v>
      </c>
      <c r="D179" s="33">
        <v>55000</v>
      </c>
      <c r="E179" s="33">
        <v>60000</v>
      </c>
      <c r="F179" s="326">
        <f t="shared" si="2"/>
        <v>0.09090909090909091</v>
      </c>
    </row>
    <row r="180" spans="1:6" ht="12.75">
      <c r="A180" s="34" t="s">
        <v>590</v>
      </c>
      <c r="B180" s="35" t="s">
        <v>285</v>
      </c>
      <c r="C180" s="36">
        <f>SUM(C181)</f>
        <v>0</v>
      </c>
      <c r="D180" s="36">
        <f>SUM(D181)</f>
        <v>0</v>
      </c>
      <c r="E180" s="36">
        <f>SUM(E181)</f>
        <v>0</v>
      </c>
      <c r="F180" s="326"/>
    </row>
    <row r="181" spans="1:6" s="16" customFormat="1" ht="12" customHeight="1">
      <c r="A181" s="55"/>
      <c r="B181" s="490" t="s">
        <v>591</v>
      </c>
      <c r="C181" s="314">
        <v>0</v>
      </c>
      <c r="D181" s="314">
        <v>0</v>
      </c>
      <c r="E181" s="314">
        <v>0</v>
      </c>
      <c r="F181" s="494"/>
    </row>
    <row r="182" spans="1:6" ht="12.75">
      <c r="A182" s="34" t="s">
        <v>589</v>
      </c>
      <c r="B182" s="35" t="s">
        <v>286</v>
      </c>
      <c r="C182" s="36">
        <f>SUM(C183)</f>
        <v>140000</v>
      </c>
      <c r="D182" s="36">
        <f>SUM(D183)</f>
        <v>150000</v>
      </c>
      <c r="E182" s="36">
        <f>SUM(E183)</f>
        <v>150000</v>
      </c>
      <c r="F182" s="326">
        <f t="shared" si="2"/>
        <v>0</v>
      </c>
    </row>
    <row r="183" spans="1:6" s="14" customFormat="1" ht="12" thickBot="1">
      <c r="A183" s="496"/>
      <c r="B183" s="497" t="s">
        <v>971</v>
      </c>
      <c r="C183" s="404">
        <v>140000</v>
      </c>
      <c r="D183" s="404">
        <v>150000</v>
      </c>
      <c r="E183" s="404">
        <v>150000</v>
      </c>
      <c r="F183" s="499">
        <f t="shared" si="2"/>
        <v>0</v>
      </c>
    </row>
    <row r="184" spans="1:6" ht="13.5" thickBot="1">
      <c r="A184" s="230" t="s">
        <v>592</v>
      </c>
      <c r="B184" s="29" t="s">
        <v>11</v>
      </c>
      <c r="C184" s="258">
        <f>SUM(C185:C186)</f>
        <v>10000</v>
      </c>
      <c r="D184" s="258">
        <f>SUM(D185:D186)</f>
        <v>10000</v>
      </c>
      <c r="E184" s="336">
        <f>SUM(E185:E186)</f>
        <v>10000</v>
      </c>
      <c r="F184" s="326">
        <f t="shared" si="2"/>
        <v>0</v>
      </c>
    </row>
    <row r="185" spans="1:6" ht="12.75">
      <c r="A185" s="31" t="s">
        <v>593</v>
      </c>
      <c r="B185" s="32" t="s">
        <v>12</v>
      </c>
      <c r="C185" s="33">
        <v>10000</v>
      </c>
      <c r="D185" s="33">
        <v>10000</v>
      </c>
      <c r="E185" s="33">
        <v>10000</v>
      </c>
      <c r="F185" s="326">
        <f t="shared" si="2"/>
        <v>0</v>
      </c>
    </row>
    <row r="186" spans="1:6" ht="12.75">
      <c r="A186" s="34" t="s">
        <v>594</v>
      </c>
      <c r="B186" s="35" t="s">
        <v>595</v>
      </c>
      <c r="C186" s="36"/>
      <c r="D186" s="36"/>
      <c r="E186" s="36"/>
      <c r="F186" s="326"/>
    </row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201" spans="1:6" ht="12.75">
      <c r="A201" s="18"/>
      <c r="B201" s="18"/>
      <c r="C201" s="18"/>
      <c r="D201" s="18"/>
      <c r="F201" s="330"/>
    </row>
    <row r="202" spans="1:6" ht="12.75">
      <c r="A202" s="18"/>
      <c r="B202" s="18"/>
      <c r="C202" s="18"/>
      <c r="D202" s="18"/>
      <c r="F202" s="330"/>
    </row>
    <row r="203" spans="1:6" ht="12.75">
      <c r="A203" s="18"/>
      <c r="B203" s="18"/>
      <c r="C203" s="18"/>
      <c r="D203" s="18"/>
      <c r="F203" s="330"/>
    </row>
    <row r="204" spans="1:6" ht="12.75">
      <c r="A204" s="18"/>
      <c r="B204" s="18"/>
      <c r="C204" s="68"/>
      <c r="D204" s="18"/>
      <c r="F204" s="330"/>
    </row>
    <row r="205" spans="1:6" ht="12.75">
      <c r="A205" s="18"/>
      <c r="B205" s="18"/>
      <c r="C205" s="18"/>
      <c r="D205" s="18"/>
      <c r="F205" s="330"/>
    </row>
    <row r="206" spans="1:6" ht="12.75">
      <c r="A206" s="18"/>
      <c r="B206" s="18"/>
      <c r="C206" s="18"/>
      <c r="D206" s="18"/>
      <c r="F206" s="330"/>
    </row>
    <row r="207" spans="1:6" ht="12.75">
      <c r="A207" s="18"/>
      <c r="B207" s="18"/>
      <c r="C207" s="18"/>
      <c r="D207" s="18"/>
      <c r="F207" s="330"/>
    </row>
    <row r="208" spans="1:6" ht="12.75">
      <c r="A208" s="18"/>
      <c r="B208" s="18"/>
      <c r="C208" s="18"/>
      <c r="D208" s="18"/>
      <c r="F208" s="330"/>
    </row>
    <row r="209" spans="1:6" ht="12.75">
      <c r="A209" s="18"/>
      <c r="B209" s="18"/>
      <c r="C209" s="18"/>
      <c r="D209" s="18"/>
      <c r="F209" s="330"/>
    </row>
    <row r="210" spans="1:6" ht="12.75">
      <c r="A210" s="18"/>
      <c r="B210" s="18"/>
      <c r="C210" s="18"/>
      <c r="D210" s="18"/>
      <c r="F210" s="330"/>
    </row>
    <row r="211" spans="1:6" ht="12.75">
      <c r="A211" s="18"/>
      <c r="B211" s="18"/>
      <c r="C211" s="18"/>
      <c r="D211" s="18"/>
      <c r="F211" s="330"/>
    </row>
    <row r="212" spans="1:6" ht="12.75">
      <c r="A212" s="18"/>
      <c r="B212" s="18"/>
      <c r="C212" s="18"/>
      <c r="D212" s="18"/>
      <c r="F212" s="330"/>
    </row>
    <row r="213" spans="1:6" ht="12.75">
      <c r="A213" s="18"/>
      <c r="B213" s="18"/>
      <c r="C213" s="18"/>
      <c r="D213" s="18"/>
      <c r="F213" s="330"/>
    </row>
    <row r="214" spans="1:6" ht="12.75">
      <c r="A214" s="18"/>
      <c r="B214" s="18"/>
      <c r="C214" s="18"/>
      <c r="D214" s="18"/>
      <c r="F214" s="330"/>
    </row>
    <row r="215" spans="1:6" ht="12.75">
      <c r="A215" s="18"/>
      <c r="B215" s="18"/>
      <c r="C215" s="18"/>
      <c r="D215" s="18"/>
      <c r="F215" s="330"/>
    </row>
    <row r="216" spans="1:6" ht="12.75">
      <c r="A216" s="18"/>
      <c r="B216" s="18"/>
      <c r="C216" s="18"/>
      <c r="D216" s="18"/>
      <c r="F216" s="330"/>
    </row>
    <row r="217" spans="1:6" ht="12.75">
      <c r="A217" s="18"/>
      <c r="B217" s="18"/>
      <c r="C217" s="18"/>
      <c r="D217" s="18"/>
      <c r="F217" s="330"/>
    </row>
    <row r="218" spans="1:6" ht="12.75">
      <c r="A218" s="18"/>
      <c r="B218" s="18"/>
      <c r="C218" s="18"/>
      <c r="D218" s="18"/>
      <c r="F218" s="330"/>
    </row>
    <row r="219" spans="1:6" ht="12.75">
      <c r="A219" s="18"/>
      <c r="B219" s="18"/>
      <c r="C219" s="18"/>
      <c r="D219" s="18"/>
      <c r="F219" s="330"/>
    </row>
    <row r="220" spans="1:6" ht="12.75">
      <c r="A220" s="18"/>
      <c r="B220" s="18"/>
      <c r="C220" s="18"/>
      <c r="D220" s="18"/>
      <c r="F220" s="330"/>
    </row>
    <row r="221" spans="1:6" ht="12.75">
      <c r="A221" s="18"/>
      <c r="B221" s="18"/>
      <c r="C221" s="18"/>
      <c r="D221" s="18"/>
      <c r="F221" s="330"/>
    </row>
    <row r="222" spans="1:6" ht="12.75">
      <c r="A222" s="18"/>
      <c r="B222" s="18"/>
      <c r="C222" s="18"/>
      <c r="D222" s="18"/>
      <c r="F222" s="330"/>
    </row>
    <row r="223" spans="1:6" ht="12.75">
      <c r="A223" s="18"/>
      <c r="B223" s="18"/>
      <c r="C223" s="18"/>
      <c r="D223" s="18"/>
      <c r="F223" s="330"/>
    </row>
    <row r="224" spans="1:6" ht="12.75">
      <c r="A224" s="18"/>
      <c r="B224" s="18"/>
      <c r="C224" s="18"/>
      <c r="D224" s="18"/>
      <c r="F224" s="330"/>
    </row>
    <row r="225" spans="1:6" ht="12.75">
      <c r="A225" s="18"/>
      <c r="B225" s="18"/>
      <c r="C225" s="18"/>
      <c r="D225" s="18"/>
      <c r="F225" s="330"/>
    </row>
    <row r="226" spans="1:6" ht="12.75">
      <c r="A226" s="18"/>
      <c r="B226" s="18"/>
      <c r="C226" s="18"/>
      <c r="D226" s="18"/>
      <c r="F226" s="330"/>
    </row>
    <row r="227" spans="1:6" ht="12.75">
      <c r="A227" s="18"/>
      <c r="B227" s="18"/>
      <c r="C227" s="18"/>
      <c r="D227" s="18"/>
      <c r="F227" s="330"/>
    </row>
    <row r="228" spans="1:6" ht="12.75">
      <c r="A228" s="18"/>
      <c r="B228" s="18"/>
      <c r="C228" s="18"/>
      <c r="D228" s="18"/>
      <c r="F228" s="330"/>
    </row>
    <row r="229" spans="1:6" ht="12.75">
      <c r="A229" s="18"/>
      <c r="B229" s="18"/>
      <c r="C229" s="18"/>
      <c r="D229" s="18"/>
      <c r="F229" s="330"/>
    </row>
    <row r="230" spans="1:6" ht="12.75">
      <c r="A230" s="18"/>
      <c r="B230" s="18"/>
      <c r="C230" s="18"/>
      <c r="D230" s="18"/>
      <c r="F230" s="330"/>
    </row>
    <row r="231" spans="1:6" ht="12.75">
      <c r="A231" s="18"/>
      <c r="B231" s="18"/>
      <c r="C231" s="18"/>
      <c r="D231" s="18"/>
      <c r="F231" s="330"/>
    </row>
    <row r="232" spans="1:6" ht="12.75">
      <c r="A232" s="18"/>
      <c r="B232" s="18"/>
      <c r="C232" s="18"/>
      <c r="D232" s="18"/>
      <c r="F232" s="330"/>
    </row>
    <row r="233" spans="1:6" ht="12.75">
      <c r="A233" s="18"/>
      <c r="B233" s="18"/>
      <c r="C233" s="18"/>
      <c r="D233" s="18"/>
      <c r="F233" s="330"/>
    </row>
    <row r="234" spans="1:6" ht="12.75">
      <c r="A234" s="18"/>
      <c r="B234" s="18"/>
      <c r="C234" s="18"/>
      <c r="D234" s="18"/>
      <c r="F234" s="330"/>
    </row>
    <row r="235" spans="1:6" ht="12.75">
      <c r="A235" s="18"/>
      <c r="B235" s="18"/>
      <c r="C235" s="18"/>
      <c r="D235" s="18"/>
      <c r="F235" s="330"/>
    </row>
    <row r="236" spans="1:6" ht="12.75">
      <c r="A236" s="18"/>
      <c r="B236" s="18"/>
      <c r="C236" s="18"/>
      <c r="D236" s="18"/>
      <c r="F236" s="330"/>
    </row>
    <row r="237" spans="1:6" ht="12.75">
      <c r="A237" s="18"/>
      <c r="B237" s="18"/>
      <c r="C237" s="18"/>
      <c r="D237" s="18"/>
      <c r="F237" s="330"/>
    </row>
    <row r="238" spans="1:6" ht="12.75">
      <c r="A238" s="18"/>
      <c r="B238" s="18"/>
      <c r="C238" s="18"/>
      <c r="D238" s="18"/>
      <c r="F238" s="330"/>
    </row>
    <row r="239" spans="1:6" ht="12.75">
      <c r="A239" s="18"/>
      <c r="B239" s="18"/>
      <c r="C239" s="18"/>
      <c r="D239" s="18"/>
      <c r="F239" s="330"/>
    </row>
    <row r="240" spans="1:6" ht="12.75">
      <c r="A240" s="18"/>
      <c r="B240" s="18"/>
      <c r="C240" s="18"/>
      <c r="D240" s="18"/>
      <c r="F240" s="330"/>
    </row>
    <row r="241" spans="1:6" ht="12.75">
      <c r="A241" s="18"/>
      <c r="B241" s="18"/>
      <c r="C241" s="18"/>
      <c r="D241" s="18"/>
      <c r="F241" s="330"/>
    </row>
    <row r="242" spans="1:6" ht="12.75">
      <c r="A242" s="18"/>
      <c r="B242" s="18"/>
      <c r="C242" s="18"/>
      <c r="D242" s="18"/>
      <c r="F242" s="330"/>
    </row>
    <row r="243" spans="1:6" ht="12.75">
      <c r="A243" s="18"/>
      <c r="B243" s="18"/>
      <c r="C243" s="18"/>
      <c r="D243" s="18"/>
      <c r="F243" s="330"/>
    </row>
    <row r="244" spans="1:6" ht="12.75">
      <c r="A244" s="18"/>
      <c r="B244" s="18"/>
      <c r="C244" s="18"/>
      <c r="D244" s="18"/>
      <c r="F244" s="330"/>
    </row>
    <row r="245" spans="1:6" ht="12.75">
      <c r="A245" s="18"/>
      <c r="B245" s="18"/>
      <c r="C245" s="18"/>
      <c r="D245" s="18"/>
      <c r="F245" s="330"/>
    </row>
    <row r="246" spans="1:6" ht="12.75">
      <c r="A246" s="18"/>
      <c r="B246" s="18"/>
      <c r="C246" s="18"/>
      <c r="D246" s="18"/>
      <c r="F246" s="330"/>
    </row>
    <row r="247" spans="1:6" ht="12.75">
      <c r="A247" s="18"/>
      <c r="B247" s="18"/>
      <c r="C247" s="18"/>
      <c r="D247" s="18"/>
      <c r="F247" s="330"/>
    </row>
    <row r="248" spans="1:6" ht="12.75">
      <c r="A248" s="18"/>
      <c r="B248" s="18"/>
      <c r="C248" s="18"/>
      <c r="D248" s="18"/>
      <c r="F248" s="330"/>
    </row>
    <row r="249" spans="1:6" ht="12.75">
      <c r="A249" s="18"/>
      <c r="B249" s="18"/>
      <c r="C249" s="18"/>
      <c r="D249" s="18"/>
      <c r="F249" s="330"/>
    </row>
    <row r="250" spans="1:6" ht="12.75">
      <c r="A250" s="18"/>
      <c r="B250" s="18"/>
      <c r="C250" s="18"/>
      <c r="D250" s="18"/>
      <c r="F250" s="330"/>
    </row>
    <row r="251" spans="1:6" ht="12.75">
      <c r="A251" s="18"/>
      <c r="B251" s="18"/>
      <c r="C251" s="18"/>
      <c r="D251" s="18"/>
      <c r="F251" s="330"/>
    </row>
    <row r="252" spans="1:6" ht="12.75">
      <c r="A252" s="18"/>
      <c r="B252" s="18"/>
      <c r="C252" s="18"/>
      <c r="D252" s="18"/>
      <c r="F252" s="330"/>
    </row>
    <row r="253" spans="1:6" ht="12.75">
      <c r="A253" s="18"/>
      <c r="B253" s="18"/>
      <c r="C253" s="18"/>
      <c r="D253" s="18"/>
      <c r="F253" s="330"/>
    </row>
    <row r="254" spans="1:6" ht="12.75">
      <c r="A254" s="18"/>
      <c r="B254" s="18"/>
      <c r="C254" s="18"/>
      <c r="D254" s="18"/>
      <c r="F254" s="330"/>
    </row>
    <row r="255" spans="1:6" ht="12.75">
      <c r="A255" s="18"/>
      <c r="B255" s="18"/>
      <c r="C255" s="18"/>
      <c r="D255" s="18"/>
      <c r="F255" s="330"/>
    </row>
    <row r="256" spans="1:6" ht="12.75">
      <c r="A256" s="18"/>
      <c r="B256" s="18"/>
      <c r="C256" s="18"/>
      <c r="D256" s="18"/>
      <c r="F256" s="330"/>
    </row>
    <row r="257" spans="1:6" ht="12.75">
      <c r="A257" s="18"/>
      <c r="B257" s="18"/>
      <c r="C257" s="18"/>
      <c r="D257" s="18"/>
      <c r="F257" s="330"/>
    </row>
    <row r="258" spans="1:6" ht="12.75">
      <c r="A258" s="18"/>
      <c r="B258" s="18"/>
      <c r="C258" s="18"/>
      <c r="D258" s="18"/>
      <c r="F258" s="330"/>
    </row>
    <row r="259" spans="1:6" ht="12.75">
      <c r="A259" s="18"/>
      <c r="B259" s="18"/>
      <c r="C259" s="18"/>
      <c r="D259" s="18"/>
      <c r="F259" s="330"/>
    </row>
    <row r="260" spans="1:6" ht="12.75">
      <c r="A260" s="18"/>
      <c r="B260" s="18"/>
      <c r="C260" s="18"/>
      <c r="D260" s="18"/>
      <c r="F260" s="330"/>
    </row>
    <row r="261" spans="1:6" ht="12.75">
      <c r="A261" s="18"/>
      <c r="B261" s="18"/>
      <c r="C261" s="18"/>
      <c r="D261" s="18"/>
      <c r="F261" s="330"/>
    </row>
    <row r="262" spans="1:6" ht="12.75">
      <c r="A262" s="18"/>
      <c r="B262" s="18"/>
      <c r="C262" s="18"/>
      <c r="D262" s="18"/>
      <c r="F262" s="330"/>
    </row>
    <row r="263" spans="1:6" ht="12.75">
      <c r="A263" s="18"/>
      <c r="B263" s="18"/>
      <c r="C263" s="18"/>
      <c r="D263" s="18"/>
      <c r="F263" s="330"/>
    </row>
    <row r="264" spans="1:6" ht="12.75">
      <c r="A264" s="18"/>
      <c r="B264" s="18"/>
      <c r="C264" s="18"/>
      <c r="D264" s="18"/>
      <c r="F264" s="330"/>
    </row>
    <row r="265" spans="1:6" ht="12.75">
      <c r="A265" s="18"/>
      <c r="B265" s="18"/>
      <c r="C265" s="18"/>
      <c r="D265" s="18"/>
      <c r="F265" s="330"/>
    </row>
    <row r="266" spans="1:6" ht="12.75">
      <c r="A266" s="18"/>
      <c r="B266" s="18"/>
      <c r="C266" s="18"/>
      <c r="D266" s="18"/>
      <c r="F266" s="330"/>
    </row>
    <row r="267" spans="1:6" ht="12.75">
      <c r="A267" s="18"/>
      <c r="B267" s="18"/>
      <c r="C267" s="18"/>
      <c r="D267" s="18"/>
      <c r="F267" s="330"/>
    </row>
    <row r="268" spans="1:6" ht="12.75">
      <c r="A268" s="18"/>
      <c r="B268" s="18"/>
      <c r="C268" s="18"/>
      <c r="D268" s="18"/>
      <c r="F268" s="330"/>
    </row>
    <row r="269" spans="1:6" ht="12.75">
      <c r="A269" s="18"/>
      <c r="B269" s="18"/>
      <c r="C269" s="18"/>
      <c r="D269" s="18"/>
      <c r="F269" s="330"/>
    </row>
    <row r="270" spans="1:6" ht="12.75">
      <c r="A270" s="18"/>
      <c r="B270" s="18"/>
      <c r="C270" s="18"/>
      <c r="D270" s="18"/>
      <c r="F270" s="330"/>
    </row>
    <row r="271" spans="1:6" ht="12.75">
      <c r="A271" s="18"/>
      <c r="B271" s="18"/>
      <c r="C271" s="18"/>
      <c r="D271" s="18"/>
      <c r="F271" s="330"/>
    </row>
    <row r="272" spans="1:6" ht="12.75">
      <c r="A272" s="18"/>
      <c r="B272" s="18"/>
      <c r="C272" s="18"/>
      <c r="D272" s="18"/>
      <c r="F272" s="330"/>
    </row>
    <row r="273" spans="1:6" ht="12.75">
      <c r="A273" s="18"/>
      <c r="B273" s="18"/>
      <c r="C273" s="18"/>
      <c r="D273" s="18"/>
      <c r="F273" s="330"/>
    </row>
    <row r="274" spans="1:6" ht="12.75">
      <c r="A274" s="18"/>
      <c r="B274" s="18"/>
      <c r="C274" s="18"/>
      <c r="D274" s="18"/>
      <c r="F274" s="330"/>
    </row>
    <row r="275" spans="1:6" ht="12.75">
      <c r="A275" s="18"/>
      <c r="B275" s="18"/>
      <c r="C275" s="18"/>
      <c r="D275" s="18"/>
      <c r="F275" s="330"/>
    </row>
    <row r="276" spans="1:6" ht="12.75">
      <c r="A276" s="18"/>
      <c r="B276" s="18"/>
      <c r="C276" s="18"/>
      <c r="D276" s="18"/>
      <c r="F276" s="330"/>
    </row>
    <row r="277" spans="1:6" ht="12.75">
      <c r="A277" s="18"/>
      <c r="B277" s="18"/>
      <c r="C277" s="18"/>
      <c r="D277" s="18"/>
      <c r="F277" s="330"/>
    </row>
    <row r="278" spans="1:6" ht="12.75">
      <c r="A278" s="18"/>
      <c r="B278" s="18"/>
      <c r="C278" s="18"/>
      <c r="D278" s="18"/>
      <c r="F278" s="330"/>
    </row>
    <row r="279" spans="1:6" ht="12.75">
      <c r="A279" s="18"/>
      <c r="B279" s="18"/>
      <c r="C279" s="18"/>
      <c r="D279" s="18"/>
      <c r="F279" s="330"/>
    </row>
    <row r="280" spans="1:6" ht="12.75">
      <c r="A280" s="18"/>
      <c r="B280" s="18"/>
      <c r="C280" s="18"/>
      <c r="D280" s="18"/>
      <c r="F280" s="330"/>
    </row>
    <row r="281" spans="1:6" ht="12.75">
      <c r="A281" s="18"/>
      <c r="B281" s="18"/>
      <c r="C281" s="18"/>
      <c r="D281" s="18"/>
      <c r="F281" s="330"/>
    </row>
    <row r="282" spans="1:6" ht="12.75">
      <c r="A282" s="18"/>
      <c r="B282" s="18"/>
      <c r="C282" s="18"/>
      <c r="D282" s="18"/>
      <c r="F282" s="330"/>
    </row>
    <row r="283" spans="1:6" ht="12.75">
      <c r="A283" s="18"/>
      <c r="B283" s="18"/>
      <c r="C283" s="18"/>
      <c r="D283" s="18"/>
      <c r="F283" s="330"/>
    </row>
    <row r="284" spans="1:6" ht="12.75">
      <c r="A284" s="18"/>
      <c r="B284" s="18"/>
      <c r="C284" s="18"/>
      <c r="D284" s="18"/>
      <c r="F284" s="330"/>
    </row>
    <row r="285" spans="1:6" ht="12.75">
      <c r="A285" s="18"/>
      <c r="B285" s="18"/>
      <c r="C285" s="18"/>
      <c r="D285" s="18"/>
      <c r="F285" s="330"/>
    </row>
    <row r="286" spans="1:6" ht="12.75">
      <c r="A286" s="18"/>
      <c r="B286" s="18"/>
      <c r="C286" s="18"/>
      <c r="D286" s="18"/>
      <c r="F286" s="330"/>
    </row>
    <row r="287" spans="1:6" ht="12.75">
      <c r="A287" s="18"/>
      <c r="B287" s="18"/>
      <c r="C287" s="18"/>
      <c r="D287" s="18"/>
      <c r="F287" s="330"/>
    </row>
    <row r="288" spans="1:6" ht="12.75">
      <c r="A288" s="18"/>
      <c r="B288" s="18"/>
      <c r="C288" s="18"/>
      <c r="D288" s="18"/>
      <c r="F288" s="330"/>
    </row>
    <row r="289" spans="1:6" ht="12.75">
      <c r="A289" s="18"/>
      <c r="B289" s="18"/>
      <c r="C289" s="18"/>
      <c r="D289" s="18"/>
      <c r="F289" s="330"/>
    </row>
    <row r="290" spans="1:6" ht="12.75">
      <c r="A290" s="18"/>
      <c r="B290" s="18"/>
      <c r="C290" s="18"/>
      <c r="D290" s="18"/>
      <c r="F290" s="330"/>
    </row>
    <row r="291" spans="1:6" ht="12.75">
      <c r="A291" s="18"/>
      <c r="B291" s="18"/>
      <c r="C291" s="18"/>
      <c r="D291" s="18"/>
      <c r="F291" s="330"/>
    </row>
    <row r="292" spans="1:6" ht="12.75">
      <c r="A292" s="18"/>
      <c r="B292" s="18"/>
      <c r="C292" s="18"/>
      <c r="D292" s="18"/>
      <c r="F292" s="330"/>
    </row>
    <row r="293" spans="1:6" ht="12.75">
      <c r="A293" s="18"/>
      <c r="B293" s="18"/>
      <c r="C293" s="18"/>
      <c r="D293" s="18"/>
      <c r="F293" s="330"/>
    </row>
    <row r="294" spans="1:6" ht="12.75">
      <c r="A294" s="18"/>
      <c r="B294" s="18"/>
      <c r="C294" s="18"/>
      <c r="D294" s="18"/>
      <c r="F294" s="330"/>
    </row>
    <row r="295" spans="1:6" ht="12.75">
      <c r="A295" s="18"/>
      <c r="B295" s="18"/>
      <c r="C295" s="18"/>
      <c r="D295" s="18"/>
      <c r="F295" s="330"/>
    </row>
    <row r="296" spans="1:6" ht="12.75">
      <c r="A296" s="18"/>
      <c r="B296" s="18"/>
      <c r="C296" s="18"/>
      <c r="D296" s="18"/>
      <c r="F296" s="330"/>
    </row>
    <row r="297" spans="1:6" ht="12.75">
      <c r="A297" s="18"/>
      <c r="B297" s="18"/>
      <c r="C297" s="18"/>
      <c r="D297" s="18"/>
      <c r="F297" s="330"/>
    </row>
    <row r="298" spans="1:6" ht="12.75">
      <c r="A298" s="18"/>
      <c r="B298" s="18"/>
      <c r="C298" s="18"/>
      <c r="D298" s="18"/>
      <c r="F298" s="330"/>
    </row>
    <row r="299" spans="1:6" ht="12.75">
      <c r="A299" s="18"/>
      <c r="B299" s="18"/>
      <c r="C299" s="18"/>
      <c r="D299" s="18"/>
      <c r="F299" s="330"/>
    </row>
    <row r="300" spans="1:6" ht="12.75">
      <c r="A300" s="18"/>
      <c r="B300" s="18"/>
      <c r="C300" s="18"/>
      <c r="D300" s="18"/>
      <c r="F300" s="330"/>
    </row>
    <row r="301" spans="1:6" ht="12.75">
      <c r="A301" s="18"/>
      <c r="B301" s="18"/>
      <c r="C301" s="18"/>
      <c r="D301" s="18"/>
      <c r="F301" s="330"/>
    </row>
    <row r="302" spans="1:6" ht="12.75">
      <c r="A302" s="18"/>
      <c r="B302" s="18"/>
      <c r="C302" s="18"/>
      <c r="D302" s="18"/>
      <c r="F302" s="330"/>
    </row>
    <row r="303" spans="1:6" ht="12.75">
      <c r="A303" s="18"/>
      <c r="B303" s="18"/>
      <c r="C303" s="18"/>
      <c r="D303" s="18"/>
      <c r="F303" s="330"/>
    </row>
    <row r="304" spans="1:6" ht="12.75">
      <c r="A304" s="18"/>
      <c r="B304" s="18"/>
      <c r="C304" s="18"/>
      <c r="D304" s="18"/>
      <c r="F304" s="330"/>
    </row>
    <row r="305" spans="1:6" ht="12.75">
      <c r="A305" s="18"/>
      <c r="B305" s="18"/>
      <c r="C305" s="18"/>
      <c r="D305" s="18"/>
      <c r="F305" s="330"/>
    </row>
    <row r="306" spans="1:6" ht="12.75">
      <c r="A306" s="18"/>
      <c r="B306" s="18"/>
      <c r="C306" s="18"/>
      <c r="D306" s="18"/>
      <c r="F306" s="330"/>
    </row>
    <row r="307" spans="1:6" ht="12.75">
      <c r="A307" s="18"/>
      <c r="B307" s="18"/>
      <c r="C307" s="18"/>
      <c r="D307" s="18"/>
      <c r="F307" s="330"/>
    </row>
    <row r="308" spans="1:6" ht="12.75">
      <c r="A308" s="18"/>
      <c r="B308" s="18"/>
      <c r="C308" s="18"/>
      <c r="D308" s="18"/>
      <c r="F308" s="330"/>
    </row>
    <row r="309" spans="1:6" ht="12.75">
      <c r="A309" s="18"/>
      <c r="B309" s="18"/>
      <c r="C309" s="18"/>
      <c r="D309" s="18"/>
      <c r="F309" s="330"/>
    </row>
    <row r="310" spans="1:6" ht="12.75">
      <c r="A310" s="18"/>
      <c r="B310" s="18"/>
      <c r="C310" s="18"/>
      <c r="D310" s="18"/>
      <c r="F310" s="330"/>
    </row>
    <row r="311" spans="1:6" ht="12.75">
      <c r="A311" s="18"/>
      <c r="B311" s="18"/>
      <c r="C311" s="18"/>
      <c r="D311" s="18"/>
      <c r="F311" s="330"/>
    </row>
    <row r="312" spans="1:6" ht="12.75">
      <c r="A312" s="18"/>
      <c r="B312" s="18"/>
      <c r="C312" s="18"/>
      <c r="D312" s="18"/>
      <c r="F312" s="330"/>
    </row>
    <row r="313" spans="1:6" ht="12.75">
      <c r="A313" s="18"/>
      <c r="B313" s="18"/>
      <c r="C313" s="18"/>
      <c r="D313" s="18"/>
      <c r="F313" s="330"/>
    </row>
    <row r="314" spans="1:6" ht="12.75">
      <c r="A314" s="18"/>
      <c r="B314" s="18"/>
      <c r="C314" s="18"/>
      <c r="D314" s="18"/>
      <c r="F314" s="330"/>
    </row>
    <row r="315" spans="1:6" ht="12.75">
      <c r="A315" s="18"/>
      <c r="B315" s="18"/>
      <c r="C315" s="18"/>
      <c r="D315" s="18"/>
      <c r="F315" s="330"/>
    </row>
    <row r="316" spans="1:6" ht="12.75">
      <c r="A316" s="18"/>
      <c r="B316" s="18"/>
      <c r="C316" s="18"/>
      <c r="D316" s="18"/>
      <c r="F316" s="330"/>
    </row>
    <row r="317" spans="1:6" ht="12.75">
      <c r="A317" s="18"/>
      <c r="B317" s="18"/>
      <c r="C317" s="18"/>
      <c r="D317" s="18"/>
      <c r="F317" s="330"/>
    </row>
    <row r="318" spans="1:6" ht="12.75">
      <c r="A318" s="18"/>
      <c r="B318" s="18"/>
      <c r="C318" s="18"/>
      <c r="D318" s="18"/>
      <c r="F318" s="330"/>
    </row>
    <row r="319" spans="1:6" ht="12.75">
      <c r="A319" s="18"/>
      <c r="B319" s="18"/>
      <c r="C319" s="18"/>
      <c r="D319" s="18"/>
      <c r="F319" s="330"/>
    </row>
    <row r="320" spans="1:6" ht="12.75">
      <c r="A320" s="18"/>
      <c r="B320" s="18"/>
      <c r="C320" s="18"/>
      <c r="D320" s="18"/>
      <c r="F320" s="330"/>
    </row>
    <row r="321" spans="1:6" ht="12.75">
      <c r="A321" s="18"/>
      <c r="B321" s="18"/>
      <c r="C321" s="18"/>
      <c r="D321" s="18"/>
      <c r="F321" s="330"/>
    </row>
    <row r="322" spans="1:6" ht="12.75">
      <c r="A322" s="18"/>
      <c r="B322" s="18"/>
      <c r="C322" s="18"/>
      <c r="D322" s="18"/>
      <c r="F322" s="330"/>
    </row>
    <row r="323" spans="1:6" ht="12.75">
      <c r="A323" s="18"/>
      <c r="B323" s="18"/>
      <c r="C323" s="18"/>
      <c r="D323" s="18"/>
      <c r="F323" s="330"/>
    </row>
    <row r="324" spans="1:6" ht="12.75">
      <c r="A324" s="18"/>
      <c r="B324" s="18"/>
      <c r="C324" s="18"/>
      <c r="D324" s="18"/>
      <c r="F324" s="330"/>
    </row>
    <row r="325" spans="1:6" ht="12.75">
      <c r="A325" s="18"/>
      <c r="B325" s="18"/>
      <c r="C325" s="18"/>
      <c r="D325" s="18"/>
      <c r="F325" s="330"/>
    </row>
    <row r="326" spans="1:6" ht="12.75">
      <c r="A326" s="18"/>
      <c r="B326" s="18"/>
      <c r="C326" s="18"/>
      <c r="D326" s="18"/>
      <c r="F326" s="330"/>
    </row>
    <row r="327" spans="1:6" ht="12.75">
      <c r="A327" s="18"/>
      <c r="B327" s="18"/>
      <c r="C327" s="18"/>
      <c r="D327" s="18"/>
      <c r="F327" s="330"/>
    </row>
    <row r="328" spans="1:6" ht="12.75">
      <c r="A328" s="18"/>
      <c r="B328" s="18"/>
      <c r="C328" s="18"/>
      <c r="D328" s="18"/>
      <c r="F328" s="330"/>
    </row>
    <row r="329" spans="1:6" ht="12.75">
      <c r="A329" s="18"/>
      <c r="B329" s="18"/>
      <c r="C329" s="18"/>
      <c r="D329" s="18"/>
      <c r="F329" s="330"/>
    </row>
    <row r="330" spans="1:6" ht="12.75">
      <c r="A330" s="18"/>
      <c r="B330" s="18"/>
      <c r="C330" s="18"/>
      <c r="D330" s="18"/>
      <c r="F330" s="330"/>
    </row>
    <row r="331" spans="1:6" ht="12.75">
      <c r="A331" s="18"/>
      <c r="B331" s="18"/>
      <c r="C331" s="18"/>
      <c r="D331" s="18"/>
      <c r="F331" s="330"/>
    </row>
    <row r="332" spans="1:6" ht="12.75">
      <c r="A332" s="18"/>
      <c r="B332" s="18"/>
      <c r="C332" s="18"/>
      <c r="D332" s="18"/>
      <c r="F332" s="330"/>
    </row>
    <row r="333" spans="1:6" ht="12.75">
      <c r="A333" s="18"/>
      <c r="B333" s="18"/>
      <c r="C333" s="18"/>
      <c r="D333" s="18"/>
      <c r="F333" s="330"/>
    </row>
    <row r="334" spans="1:6" ht="12.75">
      <c r="A334" s="18"/>
      <c r="B334" s="18"/>
      <c r="C334" s="18"/>
      <c r="D334" s="18"/>
      <c r="F334" s="330"/>
    </row>
    <row r="335" spans="1:6" ht="12.75">
      <c r="A335" s="18"/>
      <c r="B335" s="18"/>
      <c r="C335" s="18"/>
      <c r="D335" s="18"/>
      <c r="F335" s="330"/>
    </row>
    <row r="336" spans="1:6" ht="12.75">
      <c r="A336" s="18"/>
      <c r="B336" s="18"/>
      <c r="C336" s="18"/>
      <c r="D336" s="18"/>
      <c r="F336" s="330"/>
    </row>
    <row r="337" spans="1:6" ht="12.75">
      <c r="A337" s="18"/>
      <c r="B337" s="18"/>
      <c r="C337" s="18"/>
      <c r="D337" s="18"/>
      <c r="F337" s="330"/>
    </row>
    <row r="338" spans="1:6" ht="12.75">
      <c r="A338" s="18"/>
      <c r="B338" s="18"/>
      <c r="C338" s="18"/>
      <c r="D338" s="18"/>
      <c r="F338" s="330"/>
    </row>
    <row r="339" spans="1:6" ht="12.75">
      <c r="A339" s="18"/>
      <c r="B339" s="18"/>
      <c r="C339" s="18"/>
      <c r="D339" s="18"/>
      <c r="F339" s="330"/>
    </row>
    <row r="340" spans="1:6" ht="12.75">
      <c r="A340" s="18"/>
      <c r="B340" s="18"/>
      <c r="C340" s="18"/>
      <c r="D340" s="18"/>
      <c r="F340" s="330"/>
    </row>
    <row r="341" spans="1:6" ht="12.75">
      <c r="A341" s="18"/>
      <c r="B341" s="18"/>
      <c r="C341" s="18"/>
      <c r="D341" s="18"/>
      <c r="F341" s="330"/>
    </row>
    <row r="342" spans="1:6" ht="12.75">
      <c r="A342" s="18"/>
      <c r="B342" s="18"/>
      <c r="C342" s="18"/>
      <c r="D342" s="18"/>
      <c r="F342" s="330"/>
    </row>
    <row r="343" spans="1:6" ht="12.75">
      <c r="A343" s="18"/>
      <c r="B343" s="18"/>
      <c r="C343" s="18"/>
      <c r="D343" s="18"/>
      <c r="F343" s="330"/>
    </row>
    <row r="344" spans="1:6" ht="12.75">
      <c r="A344" s="18"/>
      <c r="B344" s="18"/>
      <c r="C344" s="18"/>
      <c r="D344" s="18"/>
      <c r="F344" s="330"/>
    </row>
    <row r="345" spans="1:6" ht="12.75">
      <c r="A345" s="18"/>
      <c r="B345" s="18"/>
      <c r="C345" s="18"/>
      <c r="D345" s="18"/>
      <c r="F345" s="330"/>
    </row>
    <row r="346" spans="1:6" ht="12.75">
      <c r="A346" s="18"/>
      <c r="B346" s="18"/>
      <c r="C346" s="18"/>
      <c r="D346" s="18"/>
      <c r="F346" s="330"/>
    </row>
    <row r="347" spans="1:6" ht="12.75">
      <c r="A347" s="18"/>
      <c r="B347" s="18"/>
      <c r="C347" s="18"/>
      <c r="D347" s="18"/>
      <c r="F347" s="330"/>
    </row>
    <row r="348" spans="1:6" ht="12.75">
      <c r="A348" s="18"/>
      <c r="B348" s="18"/>
      <c r="C348" s="18"/>
      <c r="D348" s="18"/>
      <c r="F348" s="330"/>
    </row>
    <row r="349" spans="1:6" ht="12.75">
      <c r="A349" s="18"/>
      <c r="B349" s="18"/>
      <c r="C349" s="18"/>
      <c r="D349" s="18"/>
      <c r="F349" s="330"/>
    </row>
    <row r="350" spans="1:6" ht="12.75">
      <c r="A350" s="18"/>
      <c r="B350" s="18"/>
      <c r="C350" s="18"/>
      <c r="D350" s="18"/>
      <c r="F350" s="330"/>
    </row>
    <row r="351" spans="1:6" ht="12.75">
      <c r="A351" s="18"/>
      <c r="B351" s="18"/>
      <c r="C351" s="18"/>
      <c r="D351" s="18"/>
      <c r="F351" s="330"/>
    </row>
    <row r="352" spans="1:6" ht="12.75">
      <c r="A352" s="18"/>
      <c r="B352" s="18"/>
      <c r="C352" s="18"/>
      <c r="D352" s="18"/>
      <c r="F352" s="330"/>
    </row>
    <row r="353" spans="1:6" ht="12.75">
      <c r="A353" s="18"/>
      <c r="B353" s="18"/>
      <c r="C353" s="18"/>
      <c r="D353" s="18"/>
      <c r="F353" s="330"/>
    </row>
    <row r="354" spans="1:6" ht="12.75">
      <c r="A354" s="18"/>
      <c r="B354" s="18"/>
      <c r="C354" s="18"/>
      <c r="D354" s="18"/>
      <c r="F354" s="330"/>
    </row>
    <row r="355" spans="1:6" ht="12.75">
      <c r="A355" s="18"/>
      <c r="B355" s="18"/>
      <c r="C355" s="18"/>
      <c r="D355" s="18"/>
      <c r="F355" s="330"/>
    </row>
    <row r="356" spans="1:6" ht="12.75">
      <c r="A356" s="18"/>
      <c r="B356" s="18"/>
      <c r="C356" s="18"/>
      <c r="D356" s="18"/>
      <c r="F356" s="330"/>
    </row>
    <row r="357" spans="1:6" ht="12.75">
      <c r="A357" s="18"/>
      <c r="B357" s="18"/>
      <c r="C357" s="18"/>
      <c r="D357" s="18"/>
      <c r="F357" s="330"/>
    </row>
    <row r="358" spans="1:6" ht="12.75">
      <c r="A358" s="18"/>
      <c r="B358" s="18"/>
      <c r="C358" s="18"/>
      <c r="D358" s="18"/>
      <c r="F358" s="330"/>
    </row>
    <row r="359" spans="1:6" ht="12.75">
      <c r="A359" s="18"/>
      <c r="B359" s="18"/>
      <c r="C359" s="18"/>
      <c r="D359" s="18"/>
      <c r="F359" s="330"/>
    </row>
    <row r="360" spans="1:6" ht="12.75">
      <c r="A360" s="18"/>
      <c r="B360" s="18"/>
      <c r="C360" s="18"/>
      <c r="D360" s="18"/>
      <c r="F360" s="330"/>
    </row>
    <row r="361" spans="1:6" ht="12.75">
      <c r="A361" s="18"/>
      <c r="B361" s="18"/>
      <c r="C361" s="18"/>
      <c r="D361" s="18"/>
      <c r="F361" s="330"/>
    </row>
    <row r="362" spans="1:6" ht="12.75">
      <c r="A362" s="18"/>
      <c r="B362" s="18"/>
      <c r="C362" s="18"/>
      <c r="D362" s="18"/>
      <c r="F362" s="330"/>
    </row>
    <row r="363" spans="1:6" ht="12.75">
      <c r="A363" s="18"/>
      <c r="B363" s="18"/>
      <c r="C363" s="18"/>
      <c r="D363" s="18"/>
      <c r="F363" s="330"/>
    </row>
    <row r="364" spans="1:6" ht="12.75">
      <c r="A364" s="18"/>
      <c r="B364" s="18"/>
      <c r="C364" s="18"/>
      <c r="D364" s="18"/>
      <c r="F364" s="330"/>
    </row>
    <row r="365" spans="1:6" ht="12.75">
      <c r="A365" s="18"/>
      <c r="B365" s="18"/>
      <c r="C365" s="18"/>
      <c r="D365" s="18"/>
      <c r="F365" s="330"/>
    </row>
    <row r="366" spans="1:6" ht="12.75">
      <c r="A366" s="18"/>
      <c r="B366" s="18"/>
      <c r="C366" s="18"/>
      <c r="D366" s="18"/>
      <c r="F366" s="330"/>
    </row>
    <row r="367" spans="1:6" ht="12.75">
      <c r="A367" s="18"/>
      <c r="B367" s="18"/>
      <c r="C367" s="18"/>
      <c r="D367" s="18"/>
      <c r="F367" s="330"/>
    </row>
    <row r="368" spans="1:6" ht="12.75">
      <c r="A368" s="18"/>
      <c r="B368" s="18"/>
      <c r="C368" s="18"/>
      <c r="D368" s="18"/>
      <c r="F368" s="330"/>
    </row>
    <row r="369" spans="1:6" ht="12.75">
      <c r="A369" s="18"/>
      <c r="B369" s="18"/>
      <c r="C369" s="18"/>
      <c r="D369" s="18"/>
      <c r="F369" s="330"/>
    </row>
    <row r="370" spans="1:6" ht="12.75">
      <c r="A370" s="18"/>
      <c r="B370" s="18"/>
      <c r="C370" s="18"/>
      <c r="D370" s="18"/>
      <c r="F370" s="330"/>
    </row>
    <row r="371" spans="1:6" ht="12.75">
      <c r="A371" s="18"/>
      <c r="B371" s="18"/>
      <c r="C371" s="18"/>
      <c r="D371" s="18"/>
      <c r="F371" s="330"/>
    </row>
    <row r="372" spans="1:6" ht="12.75">
      <c r="A372" s="18"/>
      <c r="B372" s="18"/>
      <c r="C372" s="18"/>
      <c r="D372" s="18"/>
      <c r="F372" s="330"/>
    </row>
    <row r="373" spans="1:6" ht="12.75">
      <c r="A373" s="18"/>
      <c r="B373" s="18"/>
      <c r="C373" s="18"/>
      <c r="D373" s="18"/>
      <c r="F373" s="330"/>
    </row>
    <row r="374" spans="1:6" ht="12.75">
      <c r="A374" s="18"/>
      <c r="B374" s="18"/>
      <c r="C374" s="18"/>
      <c r="D374" s="18"/>
      <c r="F374" s="330"/>
    </row>
    <row r="375" spans="1:6" ht="12.75">
      <c r="A375" s="18"/>
      <c r="B375" s="18"/>
      <c r="C375" s="18"/>
      <c r="D375" s="18"/>
      <c r="F375" s="330"/>
    </row>
    <row r="376" spans="1:6" ht="12.75">
      <c r="A376" s="18"/>
      <c r="B376" s="18"/>
      <c r="C376" s="18"/>
      <c r="D376" s="18"/>
      <c r="F376" s="330"/>
    </row>
    <row r="377" spans="1:6" ht="12.75">
      <c r="A377" s="18"/>
      <c r="B377" s="18"/>
      <c r="C377" s="18"/>
      <c r="D377" s="18"/>
      <c r="F377" s="330"/>
    </row>
    <row r="378" spans="1:6" ht="12.75">
      <c r="A378" s="18"/>
      <c r="B378" s="18"/>
      <c r="C378" s="18"/>
      <c r="D378" s="18"/>
      <c r="F378" s="330"/>
    </row>
    <row r="379" spans="1:6" ht="12.75">
      <c r="A379" s="18"/>
      <c r="B379" s="18"/>
      <c r="C379" s="18"/>
      <c r="D379" s="18"/>
      <c r="F379" s="330"/>
    </row>
    <row r="380" spans="1:6" ht="12.75">
      <c r="A380" s="18"/>
      <c r="B380" s="18"/>
      <c r="C380" s="18"/>
      <c r="D380" s="18"/>
      <c r="F380" s="330"/>
    </row>
    <row r="381" spans="1:6" ht="12.75">
      <c r="A381" s="18"/>
      <c r="B381" s="18"/>
      <c r="C381" s="18"/>
      <c r="D381" s="18"/>
      <c r="F381" s="330"/>
    </row>
    <row r="382" spans="1:6" ht="12.75">
      <c r="A382" s="18"/>
      <c r="B382" s="18"/>
      <c r="C382" s="18"/>
      <c r="D382" s="18"/>
      <c r="F382" s="330"/>
    </row>
    <row r="383" spans="1:6" ht="12.75">
      <c r="A383" s="18"/>
      <c r="B383" s="18"/>
      <c r="C383" s="18"/>
      <c r="D383" s="18"/>
      <c r="F383" s="330"/>
    </row>
    <row r="384" spans="1:6" ht="12.75">
      <c r="A384" s="18"/>
      <c r="B384" s="18"/>
      <c r="C384" s="18"/>
      <c r="D384" s="18"/>
      <c r="F384" s="330"/>
    </row>
    <row r="385" spans="1:6" ht="12.75">
      <c r="A385" s="18"/>
      <c r="B385" s="18"/>
      <c r="C385" s="18"/>
      <c r="D385" s="18"/>
      <c r="F385" s="330"/>
    </row>
    <row r="386" spans="1:6" ht="12.75">
      <c r="A386" s="18"/>
      <c r="B386" s="18"/>
      <c r="C386" s="18"/>
      <c r="D386" s="18"/>
      <c r="F386" s="330"/>
    </row>
    <row r="387" spans="1:6" ht="12.75">
      <c r="A387" s="18"/>
      <c r="B387" s="18"/>
      <c r="C387" s="18"/>
      <c r="D387" s="18"/>
      <c r="F387" s="330"/>
    </row>
    <row r="388" spans="1:6" ht="12.75">
      <c r="A388" s="18"/>
      <c r="B388" s="18"/>
      <c r="C388" s="18"/>
      <c r="D388" s="18"/>
      <c r="F388" s="330"/>
    </row>
    <row r="389" spans="1:6" ht="12.75">
      <c r="A389" s="18"/>
      <c r="B389" s="18"/>
      <c r="C389" s="18"/>
      <c r="D389" s="18"/>
      <c r="F389" s="330"/>
    </row>
    <row r="390" spans="1:6" ht="12.75">
      <c r="A390" s="18"/>
      <c r="B390" s="18"/>
      <c r="C390" s="18"/>
      <c r="D390" s="18"/>
      <c r="F390" s="330"/>
    </row>
    <row r="391" spans="1:6" ht="12.75">
      <c r="A391" s="18"/>
      <c r="B391" s="18"/>
      <c r="C391" s="18"/>
      <c r="D391" s="18"/>
      <c r="F391" s="330"/>
    </row>
    <row r="392" spans="1:6" ht="12.75">
      <c r="A392" s="18"/>
      <c r="B392" s="18"/>
      <c r="C392" s="18"/>
      <c r="D392" s="18"/>
      <c r="F392" s="330"/>
    </row>
    <row r="393" spans="1:6" ht="12.75">
      <c r="A393" s="18"/>
      <c r="B393" s="18"/>
      <c r="C393" s="18"/>
      <c r="D393" s="18"/>
      <c r="F393" s="330"/>
    </row>
    <row r="394" spans="1:6" ht="12.75">
      <c r="A394" s="18"/>
      <c r="B394" s="18"/>
      <c r="C394" s="18"/>
      <c r="D394" s="18"/>
      <c r="F394" s="330"/>
    </row>
    <row r="395" spans="1:6" ht="12.75">
      <c r="A395" s="18"/>
      <c r="B395" s="18"/>
      <c r="C395" s="18"/>
      <c r="D395" s="18"/>
      <c r="F395" s="330"/>
    </row>
    <row r="396" spans="1:6" ht="12.75">
      <c r="A396" s="18"/>
      <c r="B396" s="18"/>
      <c r="C396" s="18"/>
      <c r="D396" s="18"/>
      <c r="F396" s="330"/>
    </row>
    <row r="397" spans="1:6" ht="12.75">
      <c r="A397" s="18"/>
      <c r="B397" s="18"/>
      <c r="C397" s="18"/>
      <c r="D397" s="18"/>
      <c r="F397" s="330"/>
    </row>
    <row r="398" spans="1:6" ht="12.75">
      <c r="A398" s="18"/>
      <c r="B398" s="18"/>
      <c r="C398" s="18"/>
      <c r="D398" s="18"/>
      <c r="F398" s="330"/>
    </row>
    <row r="399" spans="1:6" ht="12.75">
      <c r="A399" s="18"/>
      <c r="B399" s="18"/>
      <c r="C399" s="18"/>
      <c r="D399" s="18"/>
      <c r="F399" s="330"/>
    </row>
    <row r="400" spans="1:6" ht="12.75">
      <c r="A400" s="18"/>
      <c r="B400" s="18"/>
      <c r="C400" s="18"/>
      <c r="D400" s="18"/>
      <c r="F400" s="330"/>
    </row>
    <row r="401" spans="1:6" ht="12.75">
      <c r="A401" s="18"/>
      <c r="B401" s="18"/>
      <c r="C401" s="18"/>
      <c r="D401" s="18"/>
      <c r="F401" s="330"/>
    </row>
    <row r="402" spans="1:6" ht="12.75">
      <c r="A402" s="18"/>
      <c r="B402" s="18"/>
      <c r="C402" s="18"/>
      <c r="D402" s="18"/>
      <c r="F402" s="330"/>
    </row>
    <row r="403" spans="1:6" ht="12.75">
      <c r="A403" s="18"/>
      <c r="B403" s="18"/>
      <c r="C403" s="18"/>
      <c r="D403" s="18"/>
      <c r="F403" s="330"/>
    </row>
    <row r="404" spans="1:6" ht="12.75">
      <c r="A404" s="18"/>
      <c r="B404" s="18"/>
      <c r="C404" s="18"/>
      <c r="D404" s="18"/>
      <c r="F404" s="330"/>
    </row>
    <row r="405" spans="1:6" ht="12.75">
      <c r="A405" s="18"/>
      <c r="B405" s="18"/>
      <c r="C405" s="18"/>
      <c r="D405" s="18"/>
      <c r="F405" s="330"/>
    </row>
    <row r="406" spans="1:6" ht="12.75">
      <c r="A406" s="18"/>
      <c r="B406" s="18"/>
      <c r="C406" s="18"/>
      <c r="D406" s="18"/>
      <c r="F406" s="330"/>
    </row>
    <row r="407" spans="1:6" ht="12.75">
      <c r="A407" s="18"/>
      <c r="B407" s="18"/>
      <c r="C407" s="18"/>
      <c r="D407" s="18"/>
      <c r="F407" s="330"/>
    </row>
    <row r="408" spans="1:6" ht="12.75">
      <c r="A408" s="18"/>
      <c r="B408" s="18"/>
      <c r="C408" s="18"/>
      <c r="D408" s="18"/>
      <c r="F408" s="330"/>
    </row>
    <row r="409" spans="1:6" ht="12.75">
      <c r="A409" s="18"/>
      <c r="B409" s="18"/>
      <c r="C409" s="18"/>
      <c r="D409" s="18"/>
      <c r="F409" s="330"/>
    </row>
    <row r="410" spans="1:6" ht="12.75">
      <c r="A410" s="18"/>
      <c r="B410" s="18"/>
      <c r="C410" s="18"/>
      <c r="D410" s="18"/>
      <c r="F410" s="330"/>
    </row>
    <row r="411" spans="1:6" ht="12.75">
      <c r="A411" s="18"/>
      <c r="B411" s="18"/>
      <c r="C411" s="18"/>
      <c r="D411" s="18"/>
      <c r="F411" s="330"/>
    </row>
    <row r="412" spans="1:6" ht="12.75">
      <c r="A412" s="18"/>
      <c r="B412" s="18"/>
      <c r="C412" s="18"/>
      <c r="D412" s="18"/>
      <c r="F412" s="330"/>
    </row>
    <row r="413" spans="1:6" ht="12.75">
      <c r="A413" s="18"/>
      <c r="B413" s="18"/>
      <c r="C413" s="18"/>
      <c r="D413" s="18"/>
      <c r="F413" s="330"/>
    </row>
    <row r="414" spans="1:6" ht="12.75">
      <c r="A414" s="18"/>
      <c r="B414" s="18"/>
      <c r="C414" s="18"/>
      <c r="D414" s="18"/>
      <c r="F414" s="330"/>
    </row>
    <row r="415" spans="1:6" ht="12.75">
      <c r="A415" s="18"/>
      <c r="B415" s="18"/>
      <c r="C415" s="18"/>
      <c r="D415" s="18"/>
      <c r="F415" s="330"/>
    </row>
    <row r="416" spans="1:6" ht="12.75">
      <c r="A416" s="18"/>
      <c r="B416" s="18"/>
      <c r="C416" s="18"/>
      <c r="D416" s="18"/>
      <c r="F416" s="330"/>
    </row>
    <row r="417" spans="1:6" ht="12.75">
      <c r="A417" s="18"/>
      <c r="B417" s="18"/>
      <c r="C417" s="18"/>
      <c r="D417" s="18"/>
      <c r="F417" s="330"/>
    </row>
    <row r="418" spans="1:6" ht="12.75">
      <c r="A418" s="18"/>
      <c r="B418" s="18"/>
      <c r="C418" s="18"/>
      <c r="D418" s="18"/>
      <c r="F418" s="330"/>
    </row>
    <row r="419" spans="1:6" ht="12.75">
      <c r="A419" s="18"/>
      <c r="B419" s="18"/>
      <c r="C419" s="18"/>
      <c r="D419" s="18"/>
      <c r="F419" s="330"/>
    </row>
    <row r="420" spans="1:6" ht="12.75">
      <c r="A420" s="18"/>
      <c r="B420" s="18"/>
      <c r="C420" s="18"/>
      <c r="D420" s="18"/>
      <c r="F420" s="330"/>
    </row>
    <row r="421" spans="1:6" ht="12.75">
      <c r="A421" s="18"/>
      <c r="B421" s="18"/>
      <c r="C421" s="18"/>
      <c r="D421" s="18"/>
      <c r="F421" s="330"/>
    </row>
    <row r="422" spans="1:6" ht="12.75">
      <c r="A422" s="18"/>
      <c r="B422" s="18"/>
      <c r="C422" s="18"/>
      <c r="D422" s="18"/>
      <c r="F422" s="330"/>
    </row>
    <row r="423" spans="1:6" ht="12.75">
      <c r="A423" s="18"/>
      <c r="B423" s="18"/>
      <c r="C423" s="18"/>
      <c r="D423" s="18"/>
      <c r="F423" s="330"/>
    </row>
    <row r="424" spans="1:6" ht="12.75">
      <c r="A424" s="18"/>
      <c r="B424" s="18"/>
      <c r="C424" s="18"/>
      <c r="D424" s="18"/>
      <c r="F424" s="330"/>
    </row>
    <row r="425" spans="1:6" ht="12.75">
      <c r="A425" s="18"/>
      <c r="B425" s="18"/>
      <c r="C425" s="18"/>
      <c r="D425" s="18"/>
      <c r="F425" s="330"/>
    </row>
    <row r="426" spans="1:6" ht="12.75">
      <c r="A426" s="18"/>
      <c r="B426" s="18"/>
      <c r="C426" s="18"/>
      <c r="D426" s="18"/>
      <c r="F426" s="330"/>
    </row>
    <row r="427" spans="1:6" ht="12.75">
      <c r="A427" s="18"/>
      <c r="B427" s="18"/>
      <c r="C427" s="18"/>
      <c r="D427" s="18"/>
      <c r="F427" s="330"/>
    </row>
    <row r="428" spans="1:6" ht="12.75">
      <c r="A428" s="18"/>
      <c r="B428" s="18"/>
      <c r="C428" s="18"/>
      <c r="D428" s="18"/>
      <c r="F428" s="330"/>
    </row>
    <row r="429" spans="1:6" ht="12.75">
      <c r="A429" s="18"/>
      <c r="B429" s="18"/>
      <c r="C429" s="18"/>
      <c r="D429" s="18"/>
      <c r="F429" s="330"/>
    </row>
    <row r="430" spans="1:6" ht="12.75">
      <c r="A430" s="18"/>
      <c r="B430" s="18"/>
      <c r="C430" s="18"/>
      <c r="D430" s="18"/>
      <c r="F430" s="330"/>
    </row>
    <row r="431" spans="1:6" ht="12.75">
      <c r="A431" s="18"/>
      <c r="B431" s="18"/>
      <c r="C431" s="18"/>
      <c r="D431" s="18"/>
      <c r="F431" s="330"/>
    </row>
    <row r="432" spans="1:6" ht="12.75">
      <c r="A432" s="18"/>
      <c r="B432" s="18"/>
      <c r="C432" s="18"/>
      <c r="D432" s="18"/>
      <c r="F432" s="330"/>
    </row>
    <row r="433" spans="1:6" ht="12.75">
      <c r="A433" s="18"/>
      <c r="B433" s="18"/>
      <c r="C433" s="18"/>
      <c r="D433" s="18"/>
      <c r="F433" s="330"/>
    </row>
    <row r="434" spans="1:6" ht="12.75">
      <c r="A434" s="18"/>
      <c r="B434" s="18"/>
      <c r="C434" s="18"/>
      <c r="D434" s="18"/>
      <c r="F434" s="330"/>
    </row>
    <row r="435" spans="1:6" ht="12.75">
      <c r="A435" s="18"/>
      <c r="B435" s="18"/>
      <c r="C435" s="18"/>
      <c r="D435" s="18"/>
      <c r="F435" s="330"/>
    </row>
    <row r="436" spans="1:6" ht="12.75">
      <c r="A436" s="18"/>
      <c r="B436" s="18"/>
      <c r="C436" s="18"/>
      <c r="D436" s="18"/>
      <c r="F436" s="330"/>
    </row>
    <row r="437" spans="1:6" ht="12.75">
      <c r="A437" s="18"/>
      <c r="B437" s="18"/>
      <c r="C437" s="18"/>
      <c r="D437" s="18"/>
      <c r="F437" s="330"/>
    </row>
    <row r="438" spans="1:6" ht="12.75">
      <c r="A438" s="18"/>
      <c r="B438" s="18"/>
      <c r="C438" s="18"/>
      <c r="D438" s="18"/>
      <c r="F438" s="330"/>
    </row>
    <row r="439" spans="1:6" ht="12.75">
      <c r="A439" s="18"/>
      <c r="B439" s="18"/>
      <c r="C439" s="18"/>
      <c r="D439" s="18"/>
      <c r="F439" s="330"/>
    </row>
    <row r="440" spans="1:6" ht="12.75">
      <c r="A440" s="18"/>
      <c r="B440" s="18"/>
      <c r="C440" s="18"/>
      <c r="D440" s="18"/>
      <c r="F440" s="330"/>
    </row>
    <row r="441" spans="1:6" ht="12.75">
      <c r="A441" s="18"/>
      <c r="B441" s="18"/>
      <c r="C441" s="18"/>
      <c r="D441" s="18"/>
      <c r="F441" s="330"/>
    </row>
    <row r="442" spans="1:6" ht="12.75">
      <c r="A442" s="18"/>
      <c r="B442" s="18"/>
      <c r="C442" s="18"/>
      <c r="D442" s="18"/>
      <c r="F442" s="330"/>
    </row>
    <row r="443" spans="1:6" ht="12.75">
      <c r="A443" s="18"/>
      <c r="B443" s="18"/>
      <c r="C443" s="18"/>
      <c r="D443" s="18"/>
      <c r="F443" s="330"/>
    </row>
    <row r="444" spans="1:6" ht="12.75">
      <c r="A444" s="18"/>
      <c r="B444" s="18"/>
      <c r="C444" s="18"/>
      <c r="D444" s="18"/>
      <c r="F444" s="330"/>
    </row>
    <row r="445" spans="1:6" ht="12.75">
      <c r="A445" s="18"/>
      <c r="B445" s="18"/>
      <c r="C445" s="18"/>
      <c r="D445" s="18"/>
      <c r="F445" s="330"/>
    </row>
    <row r="446" spans="1:6" ht="12.75">
      <c r="A446" s="18"/>
      <c r="B446" s="18"/>
      <c r="C446" s="18"/>
      <c r="D446" s="18"/>
      <c r="F446" s="330"/>
    </row>
    <row r="447" spans="1:6" ht="12.75">
      <c r="A447" s="18"/>
      <c r="B447" s="18"/>
      <c r="C447" s="18"/>
      <c r="D447" s="18"/>
      <c r="F447" s="330"/>
    </row>
    <row r="448" spans="1:6" ht="12.75">
      <c r="A448" s="18"/>
      <c r="B448" s="18"/>
      <c r="C448" s="18"/>
      <c r="D448" s="18"/>
      <c r="F448" s="330"/>
    </row>
    <row r="449" spans="1:6" ht="12.75">
      <c r="A449" s="18"/>
      <c r="B449" s="18"/>
      <c r="C449" s="18"/>
      <c r="D449" s="18"/>
      <c r="F449" s="330"/>
    </row>
    <row r="450" spans="1:6" ht="12.75">
      <c r="A450" s="18"/>
      <c r="B450" s="18"/>
      <c r="C450" s="18"/>
      <c r="D450" s="18"/>
      <c r="F450" s="330"/>
    </row>
    <row r="451" spans="1:6" ht="12.75">
      <c r="A451" s="18"/>
      <c r="B451" s="18"/>
      <c r="C451" s="18"/>
      <c r="D451" s="18"/>
      <c r="F451" s="330"/>
    </row>
    <row r="452" spans="1:6" ht="12.75">
      <c r="A452" s="18"/>
      <c r="B452" s="18"/>
      <c r="C452" s="18"/>
      <c r="D452" s="18"/>
      <c r="F452" s="330"/>
    </row>
    <row r="453" spans="1:6" ht="12.75">
      <c r="A453" s="18"/>
      <c r="B453" s="18"/>
      <c r="C453" s="18"/>
      <c r="D453" s="18"/>
      <c r="F453" s="330"/>
    </row>
    <row r="454" spans="1:6" ht="12.75">
      <c r="A454" s="18"/>
      <c r="B454" s="18"/>
      <c r="C454" s="18"/>
      <c r="D454" s="18"/>
      <c r="F454" s="330"/>
    </row>
    <row r="455" spans="1:6" ht="12.75">
      <c r="A455" s="18"/>
      <c r="B455" s="18"/>
      <c r="C455" s="18"/>
      <c r="D455" s="18"/>
      <c r="F455" s="330"/>
    </row>
    <row r="456" spans="1:6" ht="12.75">
      <c r="A456" s="18"/>
      <c r="B456" s="18"/>
      <c r="C456" s="18"/>
      <c r="D456" s="18"/>
      <c r="F456" s="330"/>
    </row>
    <row r="457" spans="1:6" ht="12.75">
      <c r="A457" s="18"/>
      <c r="B457" s="18"/>
      <c r="C457" s="18"/>
      <c r="D457" s="18"/>
      <c r="F457" s="330"/>
    </row>
    <row r="458" spans="1:6" ht="12.75">
      <c r="A458" s="18"/>
      <c r="B458" s="18"/>
      <c r="C458" s="18"/>
      <c r="D458" s="18"/>
      <c r="F458" s="330"/>
    </row>
    <row r="459" spans="1:6" ht="12.75">
      <c r="A459" s="18"/>
      <c r="B459" s="18"/>
      <c r="C459" s="18"/>
      <c r="D459" s="18"/>
      <c r="F459" s="330"/>
    </row>
    <row r="460" spans="1:6" ht="12.75">
      <c r="A460" s="18"/>
      <c r="B460" s="18"/>
      <c r="C460" s="18"/>
      <c r="D460" s="18"/>
      <c r="F460" s="330"/>
    </row>
    <row r="461" spans="1:6" ht="12.75">
      <c r="A461" s="18"/>
      <c r="B461" s="18"/>
      <c r="C461" s="18"/>
      <c r="D461" s="18"/>
      <c r="F461" s="330"/>
    </row>
    <row r="462" spans="1:6" ht="12.75">
      <c r="A462" s="18"/>
      <c r="B462" s="18"/>
      <c r="C462" s="18"/>
      <c r="D462" s="18"/>
      <c r="F462" s="330"/>
    </row>
    <row r="463" spans="1:6" ht="12.75">
      <c r="A463" s="18"/>
      <c r="B463" s="18"/>
      <c r="C463" s="18"/>
      <c r="D463" s="18"/>
      <c r="F463" s="330"/>
    </row>
    <row r="464" spans="1:6" ht="12.75">
      <c r="A464" s="18"/>
      <c r="B464" s="18"/>
      <c r="C464" s="18"/>
      <c r="D464" s="18"/>
      <c r="F464" s="330"/>
    </row>
    <row r="465" spans="1:6" ht="12.75">
      <c r="A465" s="18"/>
      <c r="B465" s="18"/>
      <c r="C465" s="18"/>
      <c r="D465" s="18"/>
      <c r="F465" s="330"/>
    </row>
    <row r="466" spans="1:6" ht="12.75">
      <c r="A466" s="18"/>
      <c r="B466" s="18"/>
      <c r="C466" s="18"/>
      <c r="D466" s="18"/>
      <c r="F466" s="330"/>
    </row>
    <row r="467" spans="1:6" ht="12.75">
      <c r="A467" s="18"/>
      <c r="B467" s="18"/>
      <c r="C467" s="18"/>
      <c r="D467" s="18"/>
      <c r="F467" s="330"/>
    </row>
    <row r="468" spans="1:6" ht="12.75">
      <c r="A468" s="18"/>
      <c r="B468" s="18"/>
      <c r="C468" s="18"/>
      <c r="D468" s="18"/>
      <c r="F468" s="330"/>
    </row>
    <row r="469" spans="1:6" ht="12.75">
      <c r="A469" s="18"/>
      <c r="B469" s="18"/>
      <c r="C469" s="18"/>
      <c r="D469" s="18"/>
      <c r="F469" s="330"/>
    </row>
    <row r="470" spans="1:6" ht="12.75">
      <c r="A470" s="18"/>
      <c r="B470" s="18"/>
      <c r="C470" s="18"/>
      <c r="D470" s="18"/>
      <c r="F470" s="330"/>
    </row>
    <row r="471" spans="1:6" ht="12.75">
      <c r="A471" s="18"/>
      <c r="B471" s="18"/>
      <c r="C471" s="18"/>
      <c r="D471" s="18"/>
      <c r="F471" s="330"/>
    </row>
    <row r="472" spans="1:6" ht="12.75">
      <c r="A472" s="18"/>
      <c r="B472" s="18"/>
      <c r="C472" s="18"/>
      <c r="D472" s="18"/>
      <c r="F472" s="330"/>
    </row>
    <row r="473" spans="1:6" ht="12.75">
      <c r="A473" s="18"/>
      <c r="B473" s="18"/>
      <c r="C473" s="18"/>
      <c r="D473" s="18"/>
      <c r="F473" s="330"/>
    </row>
    <row r="474" spans="1:6" ht="12.75">
      <c r="A474" s="18"/>
      <c r="B474" s="18"/>
      <c r="C474" s="18"/>
      <c r="D474" s="18"/>
      <c r="F474" s="330"/>
    </row>
    <row r="475" spans="1:6" ht="12.75">
      <c r="A475" s="18"/>
      <c r="B475" s="18"/>
      <c r="C475" s="18"/>
      <c r="D475" s="18"/>
      <c r="F475" s="330"/>
    </row>
    <row r="476" spans="1:6" ht="12.75">
      <c r="A476" s="18"/>
      <c r="B476" s="18"/>
      <c r="C476" s="18"/>
      <c r="D476" s="18"/>
      <c r="F476" s="330"/>
    </row>
    <row r="477" spans="1:6" ht="12.75">
      <c r="A477" s="18"/>
      <c r="B477" s="18"/>
      <c r="C477" s="18"/>
      <c r="D477" s="18"/>
      <c r="F477" s="330"/>
    </row>
    <row r="478" spans="1:6" ht="12.75">
      <c r="A478" s="18"/>
      <c r="B478" s="18"/>
      <c r="C478" s="18"/>
      <c r="D478" s="18"/>
      <c r="F478" s="330"/>
    </row>
    <row r="479" spans="1:6" ht="12.75">
      <c r="A479" s="18"/>
      <c r="B479" s="18"/>
      <c r="C479" s="18"/>
      <c r="D479" s="18"/>
      <c r="F479" s="330"/>
    </row>
    <row r="480" spans="1:6" ht="12.75">
      <c r="A480" s="18"/>
      <c r="B480" s="18"/>
      <c r="C480" s="18"/>
      <c r="D480" s="18"/>
      <c r="F480" s="330"/>
    </row>
    <row r="481" spans="1:6" ht="12.75">
      <c r="A481" s="18"/>
      <c r="B481" s="18"/>
      <c r="C481" s="18"/>
      <c r="D481" s="18"/>
      <c r="F481" s="330"/>
    </row>
    <row r="482" spans="1:6" ht="12.75">
      <c r="A482" s="18"/>
      <c r="B482" s="18"/>
      <c r="C482" s="18"/>
      <c r="D482" s="18"/>
      <c r="F482" s="330"/>
    </row>
    <row r="483" spans="1:6" ht="12.75">
      <c r="A483" s="18"/>
      <c r="B483" s="18"/>
      <c r="C483" s="18"/>
      <c r="D483" s="18"/>
      <c r="F483" s="330"/>
    </row>
    <row r="484" spans="1:6" ht="12.75">
      <c r="A484" s="18"/>
      <c r="B484" s="18"/>
      <c r="C484" s="18"/>
      <c r="D484" s="18"/>
      <c r="F484" s="330"/>
    </row>
    <row r="485" spans="1:6" ht="12.75">
      <c r="A485" s="18"/>
      <c r="B485" s="18"/>
      <c r="C485" s="18"/>
      <c r="D485" s="18"/>
      <c r="F485" s="330"/>
    </row>
    <row r="486" spans="1:6" ht="12.75">
      <c r="A486" s="18"/>
      <c r="B486" s="18"/>
      <c r="C486" s="18"/>
      <c r="D486" s="18"/>
      <c r="F486" s="330"/>
    </row>
    <row r="487" spans="1:6" ht="12.75">
      <c r="A487" s="18"/>
      <c r="B487" s="18"/>
      <c r="C487" s="18"/>
      <c r="D487" s="18"/>
      <c r="F487" s="330"/>
    </row>
    <row r="488" spans="1:6" ht="12.75">
      <c r="A488" s="18"/>
      <c r="B488" s="18"/>
      <c r="C488" s="18"/>
      <c r="D488" s="18"/>
      <c r="F488" s="330"/>
    </row>
    <row r="489" spans="1:6" ht="12.75">
      <c r="A489" s="18"/>
      <c r="B489" s="18"/>
      <c r="C489" s="18"/>
      <c r="D489" s="18"/>
      <c r="F489" s="330"/>
    </row>
    <row r="490" spans="1:6" ht="12.75">
      <c r="A490" s="18"/>
      <c r="B490" s="18"/>
      <c r="C490" s="18"/>
      <c r="D490" s="18"/>
      <c r="F490" s="330"/>
    </row>
    <row r="491" spans="1:6" ht="12.75">
      <c r="A491" s="18"/>
      <c r="B491" s="18"/>
      <c r="C491" s="18"/>
      <c r="D491" s="18"/>
      <c r="F491" s="330"/>
    </row>
    <row r="492" spans="1:6" ht="12.75">
      <c r="A492" s="18"/>
      <c r="B492" s="18"/>
      <c r="C492" s="18"/>
      <c r="D492" s="18"/>
      <c r="F492" s="330"/>
    </row>
    <row r="493" spans="1:6" ht="12.75">
      <c r="A493" s="18"/>
      <c r="B493" s="18"/>
      <c r="C493" s="18"/>
      <c r="D493" s="18"/>
      <c r="F493" s="330"/>
    </row>
    <row r="494" spans="1:6" ht="12.75">
      <c r="A494" s="18"/>
      <c r="B494" s="18"/>
      <c r="C494" s="18"/>
      <c r="D494" s="18"/>
      <c r="F494" s="330"/>
    </row>
    <row r="495" spans="1:6" ht="12.75">
      <c r="A495" s="18"/>
      <c r="B495" s="18"/>
      <c r="C495" s="18"/>
      <c r="D495" s="18"/>
      <c r="F495" s="330"/>
    </row>
    <row r="496" spans="1:6" ht="12.75">
      <c r="A496" s="18"/>
      <c r="B496" s="18"/>
      <c r="C496" s="18"/>
      <c r="D496" s="18"/>
      <c r="F496" s="330"/>
    </row>
    <row r="497" spans="1:6" ht="12.75">
      <c r="A497" s="18"/>
      <c r="B497" s="18"/>
      <c r="C497" s="18"/>
      <c r="D497" s="18"/>
      <c r="F497" s="330"/>
    </row>
    <row r="498" spans="1:6" ht="12.75">
      <c r="A498" s="18"/>
      <c r="B498" s="18"/>
      <c r="C498" s="18"/>
      <c r="D498" s="18"/>
      <c r="F498" s="330"/>
    </row>
    <row r="499" spans="1:6" ht="12.75">
      <c r="A499" s="18"/>
      <c r="B499" s="18"/>
      <c r="C499" s="18"/>
      <c r="D499" s="18"/>
      <c r="F499" s="330"/>
    </row>
    <row r="500" spans="1:6" ht="12.75">
      <c r="A500" s="18"/>
      <c r="B500" s="18"/>
      <c r="C500" s="18"/>
      <c r="D500" s="18"/>
      <c r="F500" s="330"/>
    </row>
    <row r="501" spans="1:6" ht="12.75">
      <c r="A501" s="18"/>
      <c r="B501" s="18"/>
      <c r="C501" s="18"/>
      <c r="D501" s="18"/>
      <c r="F501" s="330"/>
    </row>
    <row r="502" spans="1:6" ht="12.75">
      <c r="A502" s="18"/>
      <c r="B502" s="18"/>
      <c r="C502" s="18"/>
      <c r="D502" s="18"/>
      <c r="F502" s="330"/>
    </row>
    <row r="503" spans="1:6" ht="12.75">
      <c r="A503" s="18"/>
      <c r="B503" s="18"/>
      <c r="C503" s="18"/>
      <c r="D503" s="18"/>
      <c r="F503" s="330"/>
    </row>
    <row r="504" spans="1:6" ht="12.75">
      <c r="A504" s="18"/>
      <c r="B504" s="18"/>
      <c r="C504" s="18"/>
      <c r="D504" s="18"/>
      <c r="F504" s="330"/>
    </row>
    <row r="505" spans="1:6" ht="12.75">
      <c r="A505" s="18"/>
      <c r="B505" s="18"/>
      <c r="C505" s="18"/>
      <c r="D505" s="18"/>
      <c r="F505" s="330"/>
    </row>
    <row r="506" spans="1:6" ht="12.75">
      <c r="A506" s="18"/>
      <c r="B506" s="18"/>
      <c r="C506" s="18"/>
      <c r="D506" s="18"/>
      <c r="F506" s="330"/>
    </row>
    <row r="507" spans="1:6" ht="12.75">
      <c r="A507" s="18"/>
      <c r="B507" s="18"/>
      <c r="C507" s="18"/>
      <c r="D507" s="18"/>
      <c r="F507" s="330"/>
    </row>
    <row r="508" spans="1:6" ht="12.75">
      <c r="A508" s="18"/>
      <c r="B508" s="18"/>
      <c r="C508" s="18"/>
      <c r="D508" s="18"/>
      <c r="F508" s="330"/>
    </row>
    <row r="509" spans="1:6" ht="12.75">
      <c r="A509" s="18"/>
      <c r="B509" s="18"/>
      <c r="C509" s="18"/>
      <c r="D509" s="18"/>
      <c r="F509" s="330"/>
    </row>
    <row r="510" spans="1:6" ht="12.75">
      <c r="A510" s="18"/>
      <c r="B510" s="18"/>
      <c r="C510" s="18"/>
      <c r="D510" s="18"/>
      <c r="F510" s="330"/>
    </row>
    <row r="511" spans="1:6" ht="12.75">
      <c r="A511" s="18"/>
      <c r="B511" s="18"/>
      <c r="C511" s="18"/>
      <c r="D511" s="18"/>
      <c r="F511" s="330"/>
    </row>
    <row r="512" spans="1:6" ht="12.75">
      <c r="A512" s="18"/>
      <c r="B512" s="18"/>
      <c r="C512" s="18"/>
      <c r="D512" s="18"/>
      <c r="F512" s="330"/>
    </row>
    <row r="513" spans="1:6" ht="12.75">
      <c r="A513" s="18"/>
      <c r="B513" s="18"/>
      <c r="C513" s="18"/>
      <c r="D513" s="18"/>
      <c r="F513" s="330"/>
    </row>
    <row r="514" spans="1:6" ht="12.75">
      <c r="A514" s="18"/>
      <c r="B514" s="18"/>
      <c r="C514" s="18"/>
      <c r="D514" s="18"/>
      <c r="F514" s="330"/>
    </row>
    <row r="515" spans="1:6" ht="12.75">
      <c r="A515" s="18"/>
      <c r="B515" s="18"/>
      <c r="C515" s="18"/>
      <c r="D515" s="18"/>
      <c r="F515" s="330"/>
    </row>
    <row r="516" spans="1:6" ht="12.75">
      <c r="A516" s="18"/>
      <c r="B516" s="18"/>
      <c r="C516" s="18"/>
      <c r="D516" s="18"/>
      <c r="F516" s="330"/>
    </row>
    <row r="517" spans="1:6" ht="12.75">
      <c r="A517" s="18"/>
      <c r="B517" s="18"/>
      <c r="C517" s="18"/>
      <c r="D517" s="18"/>
      <c r="F517" s="330"/>
    </row>
    <row r="518" spans="1:6" ht="12.75">
      <c r="A518" s="18"/>
      <c r="B518" s="18"/>
      <c r="C518" s="18"/>
      <c r="D518" s="18"/>
      <c r="F518" s="330"/>
    </row>
    <row r="519" spans="1:6" ht="12.75">
      <c r="A519" s="18"/>
      <c r="B519" s="18"/>
      <c r="C519" s="18"/>
      <c r="D519" s="18"/>
      <c r="F519" s="330"/>
    </row>
    <row r="520" spans="1:6" ht="12.75">
      <c r="A520" s="18"/>
      <c r="B520" s="18"/>
      <c r="C520" s="18"/>
      <c r="D520" s="18"/>
      <c r="F520" s="330"/>
    </row>
    <row r="521" spans="1:6" ht="12.75">
      <c r="A521" s="18"/>
      <c r="B521" s="18"/>
      <c r="C521" s="18"/>
      <c r="D521" s="18"/>
      <c r="F521" s="330"/>
    </row>
    <row r="522" spans="1:6" ht="12.75">
      <c r="A522" s="18"/>
      <c r="B522" s="18"/>
      <c r="C522" s="18"/>
      <c r="D522" s="18"/>
      <c r="F522" s="330"/>
    </row>
    <row r="523" spans="1:6" ht="12.75">
      <c r="A523" s="18"/>
      <c r="B523" s="18"/>
      <c r="C523" s="18"/>
      <c r="D523" s="18"/>
      <c r="F523" s="330"/>
    </row>
    <row r="524" spans="1:6" ht="12.75">
      <c r="A524" s="18"/>
      <c r="B524" s="18"/>
      <c r="C524" s="18"/>
      <c r="D524" s="18"/>
      <c r="F524" s="330"/>
    </row>
    <row r="525" spans="1:6" ht="12.75">
      <c r="A525" s="18"/>
      <c r="B525" s="18"/>
      <c r="C525" s="18"/>
      <c r="D525" s="18"/>
      <c r="F525" s="330"/>
    </row>
    <row r="526" spans="1:6" ht="12.75">
      <c r="A526" s="18"/>
      <c r="B526" s="18"/>
      <c r="C526" s="18"/>
      <c r="D526" s="18"/>
      <c r="F526" s="330"/>
    </row>
    <row r="527" spans="1:6" ht="12.75">
      <c r="A527" s="18"/>
      <c r="B527" s="18"/>
      <c r="C527" s="18"/>
      <c r="D527" s="18"/>
      <c r="F527" s="330"/>
    </row>
    <row r="528" spans="1:6" ht="12.75">
      <c r="A528" s="18"/>
      <c r="B528" s="18"/>
      <c r="C528" s="18"/>
      <c r="D528" s="18"/>
      <c r="F528" s="330"/>
    </row>
    <row r="529" spans="1:6" ht="12.75">
      <c r="A529" s="18"/>
      <c r="B529" s="18"/>
      <c r="C529" s="18"/>
      <c r="D529" s="18"/>
      <c r="F529" s="330"/>
    </row>
    <row r="530" spans="1:6" ht="12.75">
      <c r="A530" s="18"/>
      <c r="B530" s="18"/>
      <c r="C530" s="18"/>
      <c r="D530" s="18"/>
      <c r="F530" s="330"/>
    </row>
    <row r="531" spans="1:6" ht="12.75">
      <c r="A531" s="18"/>
      <c r="B531" s="18"/>
      <c r="C531" s="18"/>
      <c r="D531" s="18"/>
      <c r="F531" s="330"/>
    </row>
    <row r="532" spans="1:6" ht="12.75">
      <c r="A532" s="18"/>
      <c r="B532" s="18"/>
      <c r="C532" s="18"/>
      <c r="D532" s="18"/>
      <c r="F532" s="330"/>
    </row>
    <row r="533" spans="1:6" ht="12.75">
      <c r="A533" s="18"/>
      <c r="B533" s="18"/>
      <c r="C533" s="18"/>
      <c r="D533" s="18"/>
      <c r="F533" s="330"/>
    </row>
    <row r="534" spans="1:6" ht="12.75">
      <c r="A534" s="18"/>
      <c r="B534" s="18"/>
      <c r="C534" s="18"/>
      <c r="D534" s="18"/>
      <c r="F534" s="330"/>
    </row>
    <row r="535" spans="1:6" ht="12.75">
      <c r="A535" s="18"/>
      <c r="B535" s="18"/>
      <c r="C535" s="18"/>
      <c r="D535" s="18"/>
      <c r="F535" s="330"/>
    </row>
    <row r="536" spans="1:6" ht="12.75">
      <c r="A536" s="18"/>
      <c r="B536" s="18"/>
      <c r="C536" s="18"/>
      <c r="D536" s="18"/>
      <c r="F536" s="330"/>
    </row>
    <row r="537" spans="1:6" ht="12.75">
      <c r="A537" s="18"/>
      <c r="B537" s="18"/>
      <c r="C537" s="18"/>
      <c r="D537" s="18"/>
      <c r="F537" s="330"/>
    </row>
    <row r="538" spans="1:6" ht="12.75">
      <c r="A538" s="18"/>
      <c r="B538" s="18"/>
      <c r="C538" s="18"/>
      <c r="D538" s="18"/>
      <c r="F538" s="330"/>
    </row>
    <row r="539" spans="1:6" ht="12.75">
      <c r="A539" s="18"/>
      <c r="B539" s="18"/>
      <c r="C539" s="18"/>
      <c r="D539" s="18"/>
      <c r="F539" s="330"/>
    </row>
    <row r="540" spans="1:6" ht="12.75">
      <c r="A540" s="18"/>
      <c r="B540" s="18"/>
      <c r="C540" s="18"/>
      <c r="D540" s="18"/>
      <c r="F540" s="330"/>
    </row>
    <row r="541" spans="1:6" ht="12.75">
      <c r="A541" s="18"/>
      <c r="B541" s="18"/>
      <c r="C541" s="18"/>
      <c r="D541" s="18"/>
      <c r="F541" s="330"/>
    </row>
    <row r="542" spans="1:6" ht="12.75">
      <c r="A542" s="18"/>
      <c r="B542" s="18"/>
      <c r="C542" s="18"/>
      <c r="D542" s="18"/>
      <c r="F542" s="330"/>
    </row>
    <row r="543" spans="1:6" ht="12.75">
      <c r="A543" s="18"/>
      <c r="B543" s="18"/>
      <c r="C543" s="18"/>
      <c r="D543" s="18"/>
      <c r="F543" s="330"/>
    </row>
    <row r="544" spans="1:6" ht="12.75">
      <c r="A544" s="18"/>
      <c r="B544" s="18"/>
      <c r="C544" s="18"/>
      <c r="D544" s="18"/>
      <c r="F544" s="330"/>
    </row>
    <row r="545" spans="1:6" ht="12.75">
      <c r="A545" s="18"/>
      <c r="B545" s="18"/>
      <c r="C545" s="18"/>
      <c r="D545" s="18"/>
      <c r="F545" s="330"/>
    </row>
    <row r="546" spans="1:6" ht="12.75">
      <c r="A546" s="18"/>
      <c r="B546" s="18"/>
      <c r="C546" s="18"/>
      <c r="D546" s="18"/>
      <c r="F546" s="330"/>
    </row>
    <row r="547" spans="1:6" ht="12.75">
      <c r="A547" s="18"/>
      <c r="B547" s="18"/>
      <c r="C547" s="18"/>
      <c r="D547" s="18"/>
      <c r="F547" s="330"/>
    </row>
    <row r="548" spans="1:6" ht="12.75">
      <c r="A548" s="18"/>
      <c r="B548" s="18"/>
      <c r="C548" s="18"/>
      <c r="D548" s="18"/>
      <c r="F548" s="330"/>
    </row>
    <row r="549" spans="1:6" ht="12.75">
      <c r="A549" s="18"/>
      <c r="B549" s="18"/>
      <c r="C549" s="18"/>
      <c r="D549" s="18"/>
      <c r="F549" s="330"/>
    </row>
    <row r="550" spans="1:6" ht="12.75">
      <c r="A550" s="18"/>
      <c r="B550" s="18"/>
      <c r="C550" s="18"/>
      <c r="D550" s="18"/>
      <c r="F550" s="330"/>
    </row>
    <row r="551" spans="1:6" ht="12.75">
      <c r="A551" s="18"/>
      <c r="B551" s="18"/>
      <c r="C551" s="18"/>
      <c r="D551" s="18"/>
      <c r="F551" s="330"/>
    </row>
    <row r="552" spans="1:6" ht="12.75">
      <c r="A552" s="18"/>
      <c r="B552" s="18"/>
      <c r="C552" s="18"/>
      <c r="D552" s="18"/>
      <c r="F552" s="330"/>
    </row>
    <row r="553" spans="1:6" ht="12.75">
      <c r="A553" s="18"/>
      <c r="B553" s="18"/>
      <c r="C553" s="18"/>
      <c r="D553" s="18"/>
      <c r="F553" s="330"/>
    </row>
    <row r="554" spans="1:6" ht="12.75">
      <c r="A554" s="18"/>
      <c r="B554" s="18"/>
      <c r="C554" s="18"/>
      <c r="D554" s="18"/>
      <c r="F554" s="330"/>
    </row>
    <row r="555" spans="1:6" ht="12.75">
      <c r="A555" s="18"/>
      <c r="B555" s="18"/>
      <c r="C555" s="18"/>
      <c r="D555" s="18"/>
      <c r="F555" s="330"/>
    </row>
    <row r="556" spans="1:6" ht="12.75">
      <c r="A556" s="18"/>
      <c r="B556" s="18"/>
      <c r="C556" s="18"/>
      <c r="D556" s="18"/>
      <c r="F556" s="330"/>
    </row>
    <row r="557" spans="1:6" ht="12.75">
      <c r="A557" s="18"/>
      <c r="B557" s="18"/>
      <c r="C557" s="18"/>
      <c r="D557" s="18"/>
      <c r="F557" s="330"/>
    </row>
    <row r="558" spans="1:6" ht="12.75">
      <c r="A558" s="18"/>
      <c r="B558" s="18"/>
      <c r="C558" s="18"/>
      <c r="D558" s="18"/>
      <c r="F558" s="330"/>
    </row>
    <row r="559" spans="1:6" ht="12.75">
      <c r="A559" s="18"/>
      <c r="B559" s="18"/>
      <c r="C559" s="18"/>
      <c r="D559" s="18"/>
      <c r="F559" s="330"/>
    </row>
    <row r="560" spans="1:6" ht="12.75">
      <c r="A560" s="18"/>
      <c r="B560" s="18"/>
      <c r="C560" s="18"/>
      <c r="D560" s="18"/>
      <c r="F560" s="330"/>
    </row>
    <row r="561" spans="1:6" ht="12.75">
      <c r="A561" s="18"/>
      <c r="B561" s="18"/>
      <c r="C561" s="18"/>
      <c r="D561" s="18"/>
      <c r="F561" s="330"/>
    </row>
    <row r="562" spans="1:6" ht="12.75">
      <c r="A562" s="18"/>
      <c r="B562" s="18"/>
      <c r="C562" s="18"/>
      <c r="D562" s="18"/>
      <c r="F562" s="330"/>
    </row>
    <row r="563" spans="1:6" ht="12.75">
      <c r="A563" s="18"/>
      <c r="B563" s="18"/>
      <c r="C563" s="18"/>
      <c r="D563" s="18"/>
      <c r="F563" s="330"/>
    </row>
    <row r="564" spans="1:6" ht="12.75">
      <c r="A564" s="18"/>
      <c r="B564" s="18"/>
      <c r="C564" s="18"/>
      <c r="D564" s="18"/>
      <c r="F564" s="330"/>
    </row>
    <row r="565" spans="1:6" ht="12.75">
      <c r="A565" s="18"/>
      <c r="B565" s="18"/>
      <c r="C565" s="18"/>
      <c r="D565" s="18"/>
      <c r="F565" s="330"/>
    </row>
    <row r="566" spans="1:6" ht="12.75">
      <c r="A566" s="18"/>
      <c r="B566" s="18"/>
      <c r="C566" s="18"/>
      <c r="D566" s="18"/>
      <c r="F566" s="330"/>
    </row>
    <row r="567" spans="1:6" ht="12.75">
      <c r="A567" s="18"/>
      <c r="B567" s="18"/>
      <c r="C567" s="18"/>
      <c r="D567" s="18"/>
      <c r="F567" s="330"/>
    </row>
    <row r="568" spans="1:6" ht="12.75">
      <c r="A568" s="18"/>
      <c r="B568" s="18"/>
      <c r="C568" s="18"/>
      <c r="D568" s="18"/>
      <c r="F568" s="330"/>
    </row>
    <row r="569" spans="1:6" ht="12.75">
      <c r="A569" s="18"/>
      <c r="B569" s="18"/>
      <c r="C569" s="18"/>
      <c r="D569" s="18"/>
      <c r="F569" s="330"/>
    </row>
    <row r="570" spans="1:6" ht="12.75">
      <c r="A570" s="18"/>
      <c r="B570" s="18"/>
      <c r="C570" s="18"/>
      <c r="D570" s="18"/>
      <c r="F570" s="330"/>
    </row>
    <row r="571" spans="1:6" ht="12.75">
      <c r="A571" s="18"/>
      <c r="B571" s="18"/>
      <c r="C571" s="18"/>
      <c r="D571" s="18"/>
      <c r="F571" s="330"/>
    </row>
    <row r="572" spans="1:6" ht="12.75">
      <c r="A572" s="18"/>
      <c r="B572" s="18"/>
      <c r="C572" s="18"/>
      <c r="D572" s="18"/>
      <c r="F572" s="330"/>
    </row>
    <row r="573" spans="1:6" ht="12.75">
      <c r="A573" s="18"/>
      <c r="B573" s="18"/>
      <c r="C573" s="18"/>
      <c r="D573" s="18"/>
      <c r="F573" s="330"/>
    </row>
    <row r="574" spans="1:6" ht="12.75">
      <c r="A574" s="18"/>
      <c r="B574" s="18"/>
      <c r="C574" s="18"/>
      <c r="D574" s="18"/>
      <c r="F574" s="330"/>
    </row>
    <row r="575" spans="1:6" ht="12.75">
      <c r="A575" s="18"/>
      <c r="B575" s="18"/>
      <c r="C575" s="18"/>
      <c r="D575" s="18"/>
      <c r="F575" s="330"/>
    </row>
    <row r="576" spans="1:6" ht="12.75">
      <c r="A576" s="18"/>
      <c r="B576" s="18"/>
      <c r="C576" s="18"/>
      <c r="D576" s="18"/>
      <c r="F576" s="330"/>
    </row>
    <row r="577" spans="1:6" ht="12.75">
      <c r="A577" s="18"/>
      <c r="B577" s="18"/>
      <c r="C577" s="18"/>
      <c r="D577" s="18"/>
      <c r="F577" s="330"/>
    </row>
    <row r="578" spans="1:6" ht="12.75">
      <c r="A578" s="18"/>
      <c r="B578" s="18"/>
      <c r="C578" s="18"/>
      <c r="D578" s="18"/>
      <c r="F578" s="330"/>
    </row>
    <row r="579" spans="1:6" ht="12.75">
      <c r="A579" s="18"/>
      <c r="B579" s="18"/>
      <c r="C579" s="18"/>
      <c r="D579" s="18"/>
      <c r="F579" s="330"/>
    </row>
    <row r="580" spans="1:6" ht="12.75">
      <c r="A580" s="18"/>
      <c r="B580" s="18"/>
      <c r="C580" s="18"/>
      <c r="D580" s="18"/>
      <c r="F580" s="330"/>
    </row>
    <row r="581" spans="1:6" ht="12.75">
      <c r="A581" s="18"/>
      <c r="B581" s="18"/>
      <c r="C581" s="18"/>
      <c r="D581" s="18"/>
      <c r="F581" s="330"/>
    </row>
    <row r="582" spans="1:6" ht="12.75">
      <c r="A582" s="18"/>
      <c r="B582" s="18"/>
      <c r="C582" s="18"/>
      <c r="D582" s="18"/>
      <c r="F582" s="330"/>
    </row>
    <row r="583" spans="1:6" ht="12.75">
      <c r="A583" s="18"/>
      <c r="B583" s="18"/>
      <c r="C583" s="18"/>
      <c r="D583" s="18"/>
      <c r="F583" s="330"/>
    </row>
    <row r="584" spans="1:6" ht="12.75">
      <c r="A584" s="18"/>
      <c r="B584" s="18"/>
      <c r="C584" s="18"/>
      <c r="D584" s="18"/>
      <c r="F584" s="330"/>
    </row>
    <row r="585" spans="1:6" ht="12.75">
      <c r="A585" s="18"/>
      <c r="B585" s="18"/>
      <c r="C585" s="18"/>
      <c r="D585" s="18"/>
      <c r="F585" s="330"/>
    </row>
    <row r="586" spans="1:6" ht="12.75">
      <c r="A586" s="18"/>
      <c r="B586" s="18"/>
      <c r="C586" s="18"/>
      <c r="D586" s="18"/>
      <c r="F586" s="330"/>
    </row>
    <row r="587" spans="1:6" ht="12.75">
      <c r="A587" s="18"/>
      <c r="B587" s="18"/>
      <c r="C587" s="18"/>
      <c r="D587" s="18"/>
      <c r="F587" s="330"/>
    </row>
    <row r="588" spans="1:6" ht="12.75">
      <c r="A588" s="18"/>
      <c r="B588" s="18"/>
      <c r="C588" s="18"/>
      <c r="D588" s="18"/>
      <c r="F588" s="330"/>
    </row>
    <row r="589" spans="1:6" ht="12.75">
      <c r="A589" s="18"/>
      <c r="B589" s="18"/>
      <c r="C589" s="18"/>
      <c r="D589" s="18"/>
      <c r="F589" s="330"/>
    </row>
    <row r="590" spans="1:6" ht="12.75">
      <c r="A590" s="18"/>
      <c r="B590" s="18"/>
      <c r="C590" s="18"/>
      <c r="D590" s="18"/>
      <c r="F590" s="330"/>
    </row>
    <row r="591" spans="1:6" ht="12.75">
      <c r="A591" s="18"/>
      <c r="B591" s="18"/>
      <c r="C591" s="18"/>
      <c r="D591" s="18"/>
      <c r="F591" s="330"/>
    </row>
    <row r="592" spans="1:6" ht="12.75">
      <c r="A592" s="18"/>
      <c r="B592" s="18"/>
      <c r="C592" s="18"/>
      <c r="D592" s="18"/>
      <c r="F592" s="330"/>
    </row>
    <row r="593" spans="1:6" ht="12.75">
      <c r="A593" s="18"/>
      <c r="B593" s="18"/>
      <c r="C593" s="18"/>
      <c r="D593" s="18"/>
      <c r="F593" s="330"/>
    </row>
    <row r="594" spans="1:6" ht="12.75">
      <c r="A594" s="18"/>
      <c r="B594" s="18"/>
      <c r="C594" s="18"/>
      <c r="D594" s="18"/>
      <c r="F594" s="330"/>
    </row>
    <row r="595" spans="1:6" ht="12.75">
      <c r="A595" s="18"/>
      <c r="B595" s="18"/>
      <c r="C595" s="18"/>
      <c r="D595" s="18"/>
      <c r="F595" s="330"/>
    </row>
    <row r="596" spans="1:6" ht="12.75">
      <c r="A596" s="18"/>
      <c r="B596" s="18"/>
      <c r="C596" s="18"/>
      <c r="D596" s="18"/>
      <c r="F596" s="330"/>
    </row>
    <row r="597" spans="1:6" ht="12.75">
      <c r="A597" s="18"/>
      <c r="B597" s="18"/>
      <c r="C597" s="18"/>
      <c r="D597" s="18"/>
      <c r="F597" s="330"/>
    </row>
    <row r="598" spans="1:6" ht="12.75">
      <c r="A598" s="18"/>
      <c r="B598" s="18"/>
      <c r="C598" s="18"/>
      <c r="D598" s="18"/>
      <c r="F598" s="330"/>
    </row>
    <row r="599" spans="1:6" ht="12.75">
      <c r="A599" s="18"/>
      <c r="B599" s="18"/>
      <c r="C599" s="18"/>
      <c r="D599" s="18"/>
      <c r="F599" s="330"/>
    </row>
    <row r="600" spans="1:6" ht="12.75">
      <c r="A600" s="18"/>
      <c r="B600" s="18"/>
      <c r="C600" s="18"/>
      <c r="D600" s="18"/>
      <c r="F600" s="330"/>
    </row>
    <row r="601" spans="1:6" ht="12.75">
      <c r="A601" s="18"/>
      <c r="B601" s="18"/>
      <c r="C601" s="18"/>
      <c r="D601" s="18"/>
      <c r="F601" s="330"/>
    </row>
    <row r="602" spans="1:6" ht="12.75">
      <c r="A602" s="18"/>
      <c r="B602" s="18"/>
      <c r="C602" s="18"/>
      <c r="D602" s="18"/>
      <c r="F602" s="330"/>
    </row>
    <row r="603" spans="1:6" ht="12.75">
      <c r="A603" s="18"/>
      <c r="B603" s="18"/>
      <c r="C603" s="18"/>
      <c r="D603" s="18"/>
      <c r="F603" s="330"/>
    </row>
    <row r="604" spans="1:6" ht="12.75">
      <c r="A604" s="18"/>
      <c r="B604" s="18"/>
      <c r="C604" s="18"/>
      <c r="D604" s="18"/>
      <c r="F604" s="330"/>
    </row>
    <row r="605" spans="1:6" ht="12.75">
      <c r="A605" s="18"/>
      <c r="B605" s="18"/>
      <c r="C605" s="18"/>
      <c r="D605" s="18"/>
      <c r="F605" s="330"/>
    </row>
    <row r="606" spans="1:6" ht="12.75">
      <c r="A606" s="18"/>
      <c r="B606" s="18"/>
      <c r="C606" s="18"/>
      <c r="D606" s="18"/>
      <c r="F606" s="330"/>
    </row>
    <row r="607" spans="1:6" ht="12.75">
      <c r="A607" s="18"/>
      <c r="B607" s="18"/>
      <c r="C607" s="18"/>
      <c r="D607" s="18"/>
      <c r="F607" s="330"/>
    </row>
    <row r="608" spans="1:6" ht="12.75">
      <c r="A608" s="18"/>
      <c r="B608" s="18"/>
      <c r="C608" s="18"/>
      <c r="D608" s="18"/>
      <c r="F608" s="330"/>
    </row>
    <row r="609" spans="1:6" ht="12.75">
      <c r="A609" s="18"/>
      <c r="B609" s="18"/>
      <c r="C609" s="18"/>
      <c r="D609" s="18"/>
      <c r="F609" s="330"/>
    </row>
    <row r="610" spans="1:6" ht="12.75">
      <c r="A610" s="18"/>
      <c r="B610" s="18"/>
      <c r="C610" s="18"/>
      <c r="D610" s="18"/>
      <c r="F610" s="330"/>
    </row>
    <row r="611" spans="1:6" ht="12.75">
      <c r="A611" s="18"/>
      <c r="B611" s="18"/>
      <c r="C611" s="18"/>
      <c r="D611" s="18"/>
      <c r="F611" s="330"/>
    </row>
    <row r="612" spans="1:6" ht="12.75">
      <c r="A612" s="18"/>
      <c r="B612" s="18"/>
      <c r="C612" s="18"/>
      <c r="D612" s="18"/>
      <c r="F612" s="330"/>
    </row>
    <row r="613" spans="1:6" ht="12.75">
      <c r="A613" s="18"/>
      <c r="B613" s="18"/>
      <c r="C613" s="18"/>
      <c r="D613" s="18"/>
      <c r="F613" s="330"/>
    </row>
    <row r="614" spans="1:6" ht="12.75">
      <c r="A614" s="18"/>
      <c r="B614" s="18"/>
      <c r="C614" s="18"/>
      <c r="D614" s="18"/>
      <c r="F614" s="330"/>
    </row>
    <row r="615" spans="1:6" ht="12.75">
      <c r="A615" s="18"/>
      <c r="B615" s="18"/>
      <c r="C615" s="18"/>
      <c r="D615" s="18"/>
      <c r="F615" s="330"/>
    </row>
    <row r="616" spans="1:6" ht="12.75">
      <c r="A616" s="18"/>
      <c r="B616" s="18"/>
      <c r="C616" s="18"/>
      <c r="D616" s="18"/>
      <c r="F616" s="330"/>
    </row>
    <row r="617" spans="1:6" ht="12.75">
      <c r="A617" s="18"/>
      <c r="B617" s="18"/>
      <c r="C617" s="18"/>
      <c r="D617" s="18"/>
      <c r="F617" s="330"/>
    </row>
    <row r="618" spans="1:6" ht="12.75">
      <c r="A618" s="18"/>
      <c r="B618" s="18"/>
      <c r="C618" s="18"/>
      <c r="D618" s="18"/>
      <c r="F618" s="330"/>
    </row>
    <row r="619" spans="1:6" ht="12.75">
      <c r="A619" s="18"/>
      <c r="B619" s="18"/>
      <c r="C619" s="18"/>
      <c r="D619" s="18"/>
      <c r="F619" s="330"/>
    </row>
    <row r="620" spans="1:6" ht="12.75">
      <c r="A620" s="18"/>
      <c r="B620" s="18"/>
      <c r="C620" s="18"/>
      <c r="D620" s="18"/>
      <c r="F620" s="330"/>
    </row>
    <row r="621" spans="1:6" ht="12.75">
      <c r="A621" s="18"/>
      <c r="B621" s="18"/>
      <c r="C621" s="18"/>
      <c r="D621" s="18"/>
      <c r="F621" s="330"/>
    </row>
    <row r="622" spans="1:6" ht="12.75">
      <c r="A622" s="18"/>
      <c r="B622" s="18"/>
      <c r="C622" s="18"/>
      <c r="D622" s="18"/>
      <c r="F622" s="330"/>
    </row>
    <row r="623" spans="1:6" ht="12.75">
      <c r="A623" s="18"/>
      <c r="B623" s="18"/>
      <c r="C623" s="18"/>
      <c r="D623" s="18"/>
      <c r="F623" s="330"/>
    </row>
    <row r="624" spans="1:6" ht="12.75">
      <c r="A624" s="18"/>
      <c r="B624" s="18"/>
      <c r="C624" s="18"/>
      <c r="D624" s="18"/>
      <c r="F624" s="330"/>
    </row>
    <row r="625" spans="1:6" ht="12.75">
      <c r="A625" s="18"/>
      <c r="B625" s="18"/>
      <c r="C625" s="18"/>
      <c r="D625" s="18"/>
      <c r="F625" s="330"/>
    </row>
    <row r="626" spans="1:6" ht="12.75">
      <c r="A626" s="18"/>
      <c r="B626" s="18"/>
      <c r="C626" s="18"/>
      <c r="D626" s="18"/>
      <c r="F626" s="330"/>
    </row>
    <row r="627" spans="1:6" ht="12.75">
      <c r="A627" s="18"/>
      <c r="B627" s="18"/>
      <c r="C627" s="18"/>
      <c r="D627" s="18"/>
      <c r="F627" s="330"/>
    </row>
    <row r="628" spans="1:6" ht="12.75">
      <c r="A628" s="18"/>
      <c r="B628" s="18"/>
      <c r="C628" s="18"/>
      <c r="D628" s="18"/>
      <c r="F628" s="330"/>
    </row>
    <row r="629" spans="1:6" ht="12.75">
      <c r="A629" s="18"/>
      <c r="B629" s="18"/>
      <c r="C629" s="18"/>
      <c r="D629" s="18"/>
      <c r="F629" s="330"/>
    </row>
    <row r="630" spans="1:6" ht="12.75">
      <c r="A630" s="18"/>
      <c r="B630" s="18"/>
      <c r="C630" s="18"/>
      <c r="D630" s="18"/>
      <c r="F630" s="330"/>
    </row>
    <row r="631" spans="1:6" ht="12.75">
      <c r="A631" s="18"/>
      <c r="B631" s="18"/>
      <c r="C631" s="18"/>
      <c r="D631" s="18"/>
      <c r="F631" s="330"/>
    </row>
    <row r="632" spans="1:6" ht="12.75">
      <c r="A632" s="18"/>
      <c r="B632" s="18"/>
      <c r="C632" s="18"/>
      <c r="D632" s="18"/>
      <c r="F632" s="330"/>
    </row>
    <row r="633" spans="1:6" ht="12.75">
      <c r="A633" s="18"/>
      <c r="B633" s="18"/>
      <c r="C633" s="18"/>
      <c r="D633" s="18"/>
      <c r="F633" s="330"/>
    </row>
    <row r="634" spans="1:6" ht="12.75">
      <c r="A634" s="18"/>
      <c r="B634" s="18"/>
      <c r="C634" s="18"/>
      <c r="D634" s="18"/>
      <c r="F634" s="330"/>
    </row>
    <row r="635" spans="1:6" ht="12.75">
      <c r="A635" s="18"/>
      <c r="B635" s="18"/>
      <c r="C635" s="18"/>
      <c r="D635" s="18"/>
      <c r="F635" s="330"/>
    </row>
    <row r="636" spans="1:6" ht="12.75">
      <c r="A636" s="18"/>
      <c r="B636" s="18"/>
      <c r="C636" s="18"/>
      <c r="D636" s="18"/>
      <c r="F636" s="330"/>
    </row>
    <row r="637" spans="1:6" ht="12.75">
      <c r="A637" s="18"/>
      <c r="B637" s="18"/>
      <c r="C637" s="18"/>
      <c r="D637" s="18"/>
      <c r="F637" s="330"/>
    </row>
    <row r="638" spans="1:6" ht="12.75">
      <c r="A638" s="18"/>
      <c r="B638" s="18"/>
      <c r="C638" s="18"/>
      <c r="D638" s="18"/>
      <c r="F638" s="330"/>
    </row>
    <row r="639" spans="1:6" ht="12.75">
      <c r="A639" s="18"/>
      <c r="B639" s="18"/>
      <c r="C639" s="18"/>
      <c r="D639" s="18"/>
      <c r="F639" s="330"/>
    </row>
    <row r="640" spans="1:6" ht="12.75">
      <c r="A640" s="18"/>
      <c r="B640" s="18"/>
      <c r="C640" s="18"/>
      <c r="D640" s="18"/>
      <c r="F640" s="330"/>
    </row>
    <row r="641" spans="1:6" ht="12.75">
      <c r="A641" s="18"/>
      <c r="B641" s="18"/>
      <c r="C641" s="18"/>
      <c r="D641" s="18"/>
      <c r="F641" s="330"/>
    </row>
    <row r="642" spans="1:6" ht="12.75">
      <c r="A642" s="18"/>
      <c r="B642" s="18"/>
      <c r="C642" s="18"/>
      <c r="D642" s="18"/>
      <c r="F642" s="330"/>
    </row>
    <row r="643" spans="1:6" ht="12.75">
      <c r="A643" s="18"/>
      <c r="B643" s="18"/>
      <c r="C643" s="18"/>
      <c r="D643" s="18"/>
      <c r="F643" s="330"/>
    </row>
    <row r="644" spans="1:6" ht="12.75">
      <c r="A644" s="18"/>
      <c r="B644" s="18"/>
      <c r="C644" s="18"/>
      <c r="D644" s="18"/>
      <c r="F644" s="330"/>
    </row>
    <row r="645" spans="1:6" ht="12.75">
      <c r="A645" s="18"/>
      <c r="B645" s="18"/>
      <c r="C645" s="18"/>
      <c r="D645" s="18"/>
      <c r="F645" s="330"/>
    </row>
    <row r="646" spans="1:6" ht="12.75">
      <c r="A646" s="18"/>
      <c r="B646" s="18"/>
      <c r="C646" s="18"/>
      <c r="D646" s="18"/>
      <c r="F646" s="330"/>
    </row>
    <row r="647" spans="1:6" ht="12.75">
      <c r="A647" s="18"/>
      <c r="B647" s="18"/>
      <c r="C647" s="18"/>
      <c r="D647" s="18"/>
      <c r="F647" s="330"/>
    </row>
    <row r="648" spans="1:6" ht="12.75">
      <c r="A648" s="18"/>
      <c r="B648" s="18"/>
      <c r="C648" s="18"/>
      <c r="D648" s="18"/>
      <c r="F648" s="330"/>
    </row>
    <row r="649" spans="1:6" ht="12.75">
      <c r="A649" s="18"/>
      <c r="B649" s="18"/>
      <c r="C649" s="18"/>
      <c r="D649" s="18"/>
      <c r="F649" s="330"/>
    </row>
    <row r="650" spans="1:6" ht="12.75">
      <c r="A650" s="18"/>
      <c r="B650" s="18"/>
      <c r="C650" s="18"/>
      <c r="D650" s="18"/>
      <c r="F650" s="330"/>
    </row>
    <row r="651" spans="1:6" ht="12.75">
      <c r="A651" s="18"/>
      <c r="B651" s="18"/>
      <c r="C651" s="18"/>
      <c r="D651" s="18"/>
      <c r="F651" s="330"/>
    </row>
    <row r="652" spans="1:6" ht="12.75">
      <c r="A652" s="18"/>
      <c r="B652" s="18"/>
      <c r="C652" s="18"/>
      <c r="D652" s="18"/>
      <c r="F652" s="330"/>
    </row>
    <row r="653" spans="1:6" ht="12.75">
      <c r="A653" s="18"/>
      <c r="B653" s="18"/>
      <c r="C653" s="18"/>
      <c r="D653" s="18"/>
      <c r="F653" s="330"/>
    </row>
    <row r="654" spans="1:6" ht="12.75">
      <c r="A654" s="18"/>
      <c r="B654" s="18"/>
      <c r="C654" s="18"/>
      <c r="D654" s="18"/>
      <c r="F654" s="330"/>
    </row>
    <row r="655" spans="1:6" ht="12.75">
      <c r="A655" s="18"/>
      <c r="B655" s="18"/>
      <c r="C655" s="18"/>
      <c r="D655" s="18"/>
      <c r="F655" s="330"/>
    </row>
    <row r="656" spans="1:6" ht="12.75">
      <c r="A656" s="18"/>
      <c r="B656" s="18"/>
      <c r="C656" s="18"/>
      <c r="D656" s="18"/>
      <c r="F656" s="330"/>
    </row>
    <row r="657" spans="1:6" ht="12.75">
      <c r="A657" s="18"/>
      <c r="B657" s="18"/>
      <c r="C657" s="18"/>
      <c r="D657" s="18"/>
      <c r="F657" s="330"/>
    </row>
    <row r="658" spans="1:6" ht="12.75">
      <c r="A658" s="18"/>
      <c r="B658" s="18"/>
      <c r="C658" s="18"/>
      <c r="D658" s="18"/>
      <c r="F658" s="330"/>
    </row>
    <row r="659" spans="1:6" ht="12.75">
      <c r="A659" s="18"/>
      <c r="B659" s="18"/>
      <c r="C659" s="18"/>
      <c r="D659" s="18"/>
      <c r="F659" s="330"/>
    </row>
    <row r="660" spans="1:6" ht="12.75">
      <c r="A660" s="18"/>
      <c r="B660" s="18"/>
      <c r="C660" s="18"/>
      <c r="D660" s="18"/>
      <c r="F660" s="330"/>
    </row>
    <row r="661" spans="1:6" ht="12.75">
      <c r="A661" s="18"/>
      <c r="B661" s="18"/>
      <c r="C661" s="18"/>
      <c r="D661" s="18"/>
      <c r="F661" s="330"/>
    </row>
    <row r="662" spans="1:6" ht="12.75">
      <c r="A662" s="18"/>
      <c r="B662" s="18"/>
      <c r="C662" s="18"/>
      <c r="D662" s="18"/>
      <c r="F662" s="330"/>
    </row>
    <row r="663" spans="1:6" ht="12.75">
      <c r="A663" s="18"/>
      <c r="B663" s="18"/>
      <c r="C663" s="18"/>
      <c r="D663" s="18"/>
      <c r="F663" s="330"/>
    </row>
    <row r="664" spans="1:6" ht="12.75">
      <c r="A664" s="18"/>
      <c r="B664" s="18"/>
      <c r="C664" s="18"/>
      <c r="D664" s="18"/>
      <c r="F664" s="330"/>
    </row>
    <row r="665" spans="1:6" ht="12.75">
      <c r="A665" s="18"/>
      <c r="B665" s="18"/>
      <c r="C665" s="18"/>
      <c r="D665" s="18"/>
      <c r="F665" s="330"/>
    </row>
    <row r="666" spans="1:6" ht="12.75">
      <c r="A666" s="18"/>
      <c r="B666" s="18"/>
      <c r="C666" s="18"/>
      <c r="D666" s="18"/>
      <c r="F666" s="330"/>
    </row>
    <row r="667" spans="1:6" ht="12.75">
      <c r="A667" s="18"/>
      <c r="B667" s="18"/>
      <c r="C667" s="18"/>
      <c r="D667" s="18"/>
      <c r="F667" s="330"/>
    </row>
    <row r="668" spans="1:6" ht="12.75">
      <c r="A668" s="18"/>
      <c r="B668" s="18"/>
      <c r="C668" s="18"/>
      <c r="D668" s="18"/>
      <c r="F668" s="330"/>
    </row>
    <row r="669" spans="1:6" ht="12.75">
      <c r="A669" s="18"/>
      <c r="B669" s="18"/>
      <c r="C669" s="18"/>
      <c r="D669" s="18"/>
      <c r="F669" s="330"/>
    </row>
    <row r="670" spans="1:6" ht="12.75">
      <c r="A670" s="18"/>
      <c r="B670" s="18"/>
      <c r="C670" s="18"/>
      <c r="D670" s="18"/>
      <c r="F670" s="330"/>
    </row>
    <row r="671" spans="1:6" ht="12.75">
      <c r="A671" s="18"/>
      <c r="B671" s="18"/>
      <c r="C671" s="18"/>
      <c r="D671" s="18"/>
      <c r="F671" s="330"/>
    </row>
    <row r="672" spans="1:6" ht="12.75">
      <c r="A672" s="18"/>
      <c r="B672" s="18"/>
      <c r="C672" s="18"/>
      <c r="D672" s="18"/>
      <c r="F672" s="330"/>
    </row>
    <row r="673" spans="1:6" ht="12.75">
      <c r="A673" s="18"/>
      <c r="B673" s="18"/>
      <c r="C673" s="18"/>
      <c r="D673" s="18"/>
      <c r="F673" s="330"/>
    </row>
    <row r="674" spans="1:6" ht="12.75">
      <c r="A674" s="18"/>
      <c r="B674" s="18"/>
      <c r="C674" s="18"/>
      <c r="D674" s="18"/>
      <c r="F674" s="330"/>
    </row>
    <row r="675" spans="1:6" ht="12.75">
      <c r="A675" s="18"/>
      <c r="B675" s="18"/>
      <c r="C675" s="18"/>
      <c r="D675" s="18"/>
      <c r="F675" s="330"/>
    </row>
    <row r="676" spans="1:6" ht="12.75">
      <c r="A676" s="18"/>
      <c r="B676" s="18"/>
      <c r="C676" s="18"/>
      <c r="D676" s="18"/>
      <c r="F676" s="330"/>
    </row>
    <row r="677" spans="1:6" ht="12.75">
      <c r="A677" s="18"/>
      <c r="B677" s="18"/>
      <c r="C677" s="18"/>
      <c r="D677" s="18"/>
      <c r="F677" s="330"/>
    </row>
    <row r="678" spans="1:6" ht="12.75">
      <c r="A678" s="18"/>
      <c r="B678" s="18"/>
      <c r="C678" s="18"/>
      <c r="D678" s="18"/>
      <c r="F678" s="330"/>
    </row>
    <row r="679" spans="1:6" ht="12.75">
      <c r="A679" s="18"/>
      <c r="B679" s="18"/>
      <c r="C679" s="18"/>
      <c r="D679" s="18"/>
      <c r="F679" s="330"/>
    </row>
    <row r="680" spans="1:6" ht="12.75">
      <c r="A680" s="18"/>
      <c r="B680" s="18"/>
      <c r="C680" s="18"/>
      <c r="D680" s="18"/>
      <c r="F680" s="330"/>
    </row>
    <row r="681" spans="1:6" ht="12.75">
      <c r="A681" s="18"/>
      <c r="B681" s="18"/>
      <c r="C681" s="18"/>
      <c r="D681" s="18"/>
      <c r="F681" s="330"/>
    </row>
    <row r="682" spans="1:6" ht="12.75">
      <c r="A682" s="18"/>
      <c r="B682" s="18"/>
      <c r="C682" s="18"/>
      <c r="D682" s="18"/>
      <c r="F682" s="330"/>
    </row>
    <row r="683" spans="1:6" ht="12.75">
      <c r="A683" s="18"/>
      <c r="B683" s="18"/>
      <c r="C683" s="18"/>
      <c r="D683" s="18"/>
      <c r="F683" s="330"/>
    </row>
    <row r="684" spans="1:6" ht="12.75">
      <c r="A684" s="18"/>
      <c r="B684" s="18"/>
      <c r="C684" s="18"/>
      <c r="D684" s="18"/>
      <c r="F684" s="330"/>
    </row>
    <row r="685" spans="1:6" ht="12.75">
      <c r="A685" s="18"/>
      <c r="B685" s="18"/>
      <c r="C685" s="18"/>
      <c r="D685" s="18"/>
      <c r="F685" s="330"/>
    </row>
    <row r="686" spans="1:6" ht="12.75">
      <c r="A686" s="18"/>
      <c r="B686" s="18"/>
      <c r="C686" s="18"/>
      <c r="D686" s="18"/>
      <c r="F686" s="330"/>
    </row>
    <row r="687" spans="1:6" ht="12.75">
      <c r="A687" s="18"/>
      <c r="B687" s="18"/>
      <c r="C687" s="18"/>
      <c r="D687" s="18"/>
      <c r="F687" s="330"/>
    </row>
    <row r="688" spans="1:6" ht="12.75">
      <c r="A688" s="18"/>
      <c r="B688" s="18"/>
      <c r="C688" s="18"/>
      <c r="D688" s="18"/>
      <c r="F688" s="330"/>
    </row>
    <row r="689" spans="1:6" ht="12.75">
      <c r="A689" s="18"/>
      <c r="B689" s="18"/>
      <c r="C689" s="18"/>
      <c r="D689" s="18"/>
      <c r="F689" s="330"/>
    </row>
    <row r="690" spans="1:6" ht="12.75">
      <c r="A690" s="18"/>
      <c r="B690" s="18"/>
      <c r="C690" s="18"/>
      <c r="D690" s="18"/>
      <c r="F690" s="330"/>
    </row>
    <row r="691" spans="1:6" ht="12.75">
      <c r="A691" s="18"/>
      <c r="B691" s="18"/>
      <c r="C691" s="18"/>
      <c r="D691" s="18"/>
      <c r="F691" s="330"/>
    </row>
    <row r="692" spans="1:6" ht="12.75">
      <c r="A692" s="18"/>
      <c r="B692" s="18"/>
      <c r="C692" s="18"/>
      <c r="D692" s="18"/>
      <c r="F692" s="330"/>
    </row>
    <row r="693" spans="1:6" ht="12.75">
      <c r="A693" s="18"/>
      <c r="B693" s="18"/>
      <c r="C693" s="18"/>
      <c r="D693" s="18"/>
      <c r="F693" s="330"/>
    </row>
    <row r="694" spans="1:6" ht="12.75">
      <c r="A694" s="18"/>
      <c r="B694" s="18"/>
      <c r="C694" s="18"/>
      <c r="D694" s="18"/>
      <c r="F694" s="330"/>
    </row>
    <row r="695" spans="1:6" ht="12.75">
      <c r="A695" s="18"/>
      <c r="B695" s="18"/>
      <c r="C695" s="18"/>
      <c r="D695" s="18"/>
      <c r="F695" s="330"/>
    </row>
    <row r="696" spans="1:6" ht="12.75">
      <c r="A696" s="18"/>
      <c r="B696" s="18"/>
      <c r="C696" s="18"/>
      <c r="D696" s="18"/>
      <c r="F696" s="330"/>
    </row>
    <row r="697" spans="1:6" ht="12.75">
      <c r="A697" s="18"/>
      <c r="B697" s="18"/>
      <c r="C697" s="18"/>
      <c r="D697" s="18"/>
      <c r="F697" s="330"/>
    </row>
    <row r="698" spans="1:6" ht="12.75">
      <c r="A698" s="18"/>
      <c r="B698" s="18"/>
      <c r="C698" s="18"/>
      <c r="D698" s="18"/>
      <c r="F698" s="330"/>
    </row>
    <row r="699" spans="1:6" ht="12.75">
      <c r="A699" s="18"/>
      <c r="B699" s="18"/>
      <c r="C699" s="18"/>
      <c r="D699" s="18"/>
      <c r="F699" s="330"/>
    </row>
    <row r="700" spans="1:6" ht="12.75">
      <c r="A700" s="18"/>
      <c r="B700" s="18"/>
      <c r="C700" s="18"/>
      <c r="D700" s="18"/>
      <c r="F700" s="330"/>
    </row>
    <row r="701" spans="1:6" ht="12.75">
      <c r="A701" s="18"/>
      <c r="B701" s="18"/>
      <c r="C701" s="18"/>
      <c r="D701" s="18"/>
      <c r="F701" s="330"/>
    </row>
    <row r="702" spans="1:6" ht="12.75">
      <c r="A702" s="18"/>
      <c r="B702" s="18"/>
      <c r="C702" s="18"/>
      <c r="D702" s="18"/>
      <c r="F702" s="330"/>
    </row>
    <row r="703" spans="1:6" ht="12.75">
      <c r="A703" s="18"/>
      <c r="B703" s="18"/>
      <c r="C703" s="18"/>
      <c r="D703" s="18"/>
      <c r="F703" s="330"/>
    </row>
    <row r="704" spans="1:6" ht="12.75">
      <c r="A704" s="18"/>
      <c r="B704" s="18"/>
      <c r="C704" s="18"/>
      <c r="D704" s="18"/>
      <c r="F704" s="330"/>
    </row>
    <row r="705" spans="1:6" ht="12.75">
      <c r="A705" s="18"/>
      <c r="B705" s="18"/>
      <c r="C705" s="18"/>
      <c r="D705" s="18"/>
      <c r="F705" s="330"/>
    </row>
    <row r="706" spans="1:6" ht="12.75">
      <c r="A706" s="18"/>
      <c r="B706" s="18"/>
      <c r="C706" s="18"/>
      <c r="D706" s="18"/>
      <c r="F706" s="330"/>
    </row>
    <row r="707" spans="1:6" ht="12.75">
      <c r="A707" s="18"/>
      <c r="B707" s="18"/>
      <c r="C707" s="18"/>
      <c r="D707" s="18"/>
      <c r="F707" s="330"/>
    </row>
    <row r="708" spans="1:6" ht="12.75">
      <c r="A708" s="18"/>
      <c r="B708" s="18"/>
      <c r="C708" s="18"/>
      <c r="D708" s="18"/>
      <c r="F708" s="330"/>
    </row>
    <row r="709" spans="1:6" ht="12.75">
      <c r="A709" s="18"/>
      <c r="B709" s="18"/>
      <c r="C709" s="18"/>
      <c r="D709" s="18"/>
      <c r="F709" s="330"/>
    </row>
    <row r="710" spans="1:6" ht="12.75">
      <c r="A710" s="18"/>
      <c r="B710" s="18"/>
      <c r="C710" s="18"/>
      <c r="D710" s="18"/>
      <c r="F710" s="330"/>
    </row>
    <row r="711" spans="1:6" ht="12.75">
      <c r="A711" s="18"/>
      <c r="B711" s="18"/>
      <c r="C711" s="18"/>
      <c r="D711" s="18"/>
      <c r="F711" s="330"/>
    </row>
    <row r="712" spans="1:6" ht="12.75">
      <c r="A712" s="18"/>
      <c r="B712" s="18"/>
      <c r="C712" s="18"/>
      <c r="D712" s="18"/>
      <c r="F712" s="330"/>
    </row>
    <row r="713" spans="1:6" ht="12.75">
      <c r="A713" s="18"/>
      <c r="B713" s="18"/>
      <c r="C713" s="18"/>
      <c r="D713" s="18"/>
      <c r="F713" s="330"/>
    </row>
    <row r="714" spans="1:6" ht="12.75">
      <c r="A714" s="18"/>
      <c r="B714" s="18"/>
      <c r="C714" s="18"/>
      <c r="D714" s="18"/>
      <c r="F714" s="330"/>
    </row>
    <row r="715" spans="1:6" ht="12.75">
      <c r="A715" s="18"/>
      <c r="B715" s="18"/>
      <c r="C715" s="18"/>
      <c r="D715" s="18"/>
      <c r="F715" s="330"/>
    </row>
    <row r="716" spans="1:6" ht="12.75">
      <c r="A716" s="18"/>
      <c r="B716" s="18"/>
      <c r="C716" s="18"/>
      <c r="D716" s="18"/>
      <c r="F716" s="330"/>
    </row>
    <row r="717" spans="1:6" ht="12.75">
      <c r="A717" s="18"/>
      <c r="B717" s="18"/>
      <c r="C717" s="18"/>
      <c r="D717" s="18"/>
      <c r="F717" s="330"/>
    </row>
    <row r="718" spans="1:6" ht="12.75">
      <c r="A718" s="18"/>
      <c r="B718" s="18"/>
      <c r="C718" s="18"/>
      <c r="D718" s="18"/>
      <c r="F718" s="330"/>
    </row>
    <row r="719" spans="1:6" ht="12.75">
      <c r="A719" s="18"/>
      <c r="B719" s="18"/>
      <c r="C719" s="18"/>
      <c r="D719" s="18"/>
      <c r="F719" s="330"/>
    </row>
    <row r="720" spans="1:6" ht="12.75">
      <c r="A720" s="18"/>
      <c r="B720" s="18"/>
      <c r="C720" s="18"/>
      <c r="D720" s="18"/>
      <c r="F720" s="330"/>
    </row>
    <row r="721" spans="1:6" ht="12.75">
      <c r="A721" s="18"/>
      <c r="B721" s="18"/>
      <c r="C721" s="18"/>
      <c r="D721" s="18"/>
      <c r="F721" s="330"/>
    </row>
    <row r="722" spans="1:6" ht="12.75">
      <c r="A722" s="18"/>
      <c r="B722" s="18"/>
      <c r="C722" s="18"/>
      <c r="D722" s="18"/>
      <c r="F722" s="330"/>
    </row>
    <row r="723" spans="1:6" ht="12.75">
      <c r="A723" s="18"/>
      <c r="B723" s="18"/>
      <c r="C723" s="18"/>
      <c r="D723" s="18"/>
      <c r="F723" s="330"/>
    </row>
    <row r="724" spans="1:6" ht="12.75">
      <c r="A724" s="18"/>
      <c r="B724" s="18"/>
      <c r="C724" s="18"/>
      <c r="D724" s="18"/>
      <c r="F724" s="330"/>
    </row>
    <row r="725" spans="1:6" ht="12.75">
      <c r="A725" s="18"/>
      <c r="B725" s="18"/>
      <c r="C725" s="18"/>
      <c r="D725" s="18"/>
      <c r="F725" s="330"/>
    </row>
    <row r="726" spans="1:6" ht="12.75">
      <c r="A726" s="18"/>
      <c r="B726" s="18"/>
      <c r="C726" s="18"/>
      <c r="D726" s="18"/>
      <c r="F726" s="330"/>
    </row>
    <row r="727" spans="1:6" ht="12.75">
      <c r="A727" s="18"/>
      <c r="B727" s="18"/>
      <c r="C727" s="18"/>
      <c r="D727" s="18"/>
      <c r="F727" s="330"/>
    </row>
    <row r="728" spans="1:6" ht="12.75">
      <c r="A728" s="18"/>
      <c r="B728" s="18"/>
      <c r="C728" s="18"/>
      <c r="D728" s="18"/>
      <c r="F728" s="330"/>
    </row>
    <row r="729" spans="1:6" ht="12.75">
      <c r="A729" s="18"/>
      <c r="B729" s="18"/>
      <c r="C729" s="18"/>
      <c r="D729" s="18"/>
      <c r="F729" s="330"/>
    </row>
    <row r="730" spans="1:6" ht="12.75">
      <c r="A730" s="18"/>
      <c r="B730" s="18"/>
      <c r="C730" s="18"/>
      <c r="D730" s="18"/>
      <c r="F730" s="330"/>
    </row>
    <row r="731" spans="1:6" ht="12.75">
      <c r="A731" s="18"/>
      <c r="B731" s="18"/>
      <c r="C731" s="18"/>
      <c r="D731" s="18"/>
      <c r="F731" s="330"/>
    </row>
    <row r="732" spans="1:6" ht="12.75">
      <c r="A732" s="18"/>
      <c r="B732" s="18"/>
      <c r="C732" s="18"/>
      <c r="D732" s="18"/>
      <c r="F732" s="330"/>
    </row>
    <row r="733" spans="1:6" ht="12.75">
      <c r="A733" s="18"/>
      <c r="B733" s="18"/>
      <c r="C733" s="18"/>
      <c r="D733" s="18"/>
      <c r="F733" s="330"/>
    </row>
    <row r="734" spans="1:6" ht="12.75">
      <c r="A734" s="18"/>
      <c r="B734" s="18"/>
      <c r="C734" s="18"/>
      <c r="D734" s="18"/>
      <c r="F734" s="330"/>
    </row>
    <row r="735" spans="1:6" ht="12.75">
      <c r="A735" s="18"/>
      <c r="B735" s="18"/>
      <c r="C735" s="18"/>
      <c r="D735" s="18"/>
      <c r="F735" s="330"/>
    </row>
    <row r="736" spans="1:6" ht="12.75">
      <c r="A736" s="18"/>
      <c r="B736" s="18"/>
      <c r="C736" s="18"/>
      <c r="D736" s="18"/>
      <c r="F736" s="330"/>
    </row>
    <row r="737" spans="1:6" ht="12.75">
      <c r="A737" s="18"/>
      <c r="B737" s="18"/>
      <c r="C737" s="18"/>
      <c r="D737" s="18"/>
      <c r="F737" s="330"/>
    </row>
    <row r="738" spans="1:6" ht="12.75">
      <c r="A738" s="18"/>
      <c r="B738" s="18"/>
      <c r="C738" s="18"/>
      <c r="D738" s="18"/>
      <c r="F738" s="330"/>
    </row>
    <row r="739" spans="1:6" ht="12.75">
      <c r="A739" s="18"/>
      <c r="B739" s="18"/>
      <c r="C739" s="18"/>
      <c r="D739" s="18"/>
      <c r="F739" s="330"/>
    </row>
    <row r="740" spans="1:6" ht="12.75">
      <c r="A740" s="18"/>
      <c r="B740" s="18"/>
      <c r="C740" s="18"/>
      <c r="D740" s="18"/>
      <c r="F740" s="330"/>
    </row>
    <row r="741" spans="1:6" ht="12.75">
      <c r="A741" s="18"/>
      <c r="B741" s="18"/>
      <c r="C741" s="18"/>
      <c r="D741" s="18"/>
      <c r="F741" s="330"/>
    </row>
    <row r="742" spans="1:6" ht="12.75">
      <c r="A742" s="18"/>
      <c r="B742" s="18"/>
      <c r="C742" s="18"/>
      <c r="D742" s="18"/>
      <c r="F742" s="330"/>
    </row>
    <row r="743" spans="1:6" ht="12.75">
      <c r="A743" s="18"/>
      <c r="B743" s="18"/>
      <c r="C743" s="18"/>
      <c r="D743" s="18"/>
      <c r="F743" s="330"/>
    </row>
    <row r="744" spans="1:6" ht="12.75">
      <c r="A744" s="18"/>
      <c r="B744" s="18"/>
      <c r="C744" s="18"/>
      <c r="D744" s="18"/>
      <c r="F744" s="330"/>
    </row>
    <row r="745" spans="1:6" ht="12.75">
      <c r="A745" s="18"/>
      <c r="B745" s="18"/>
      <c r="C745" s="18"/>
      <c r="D745" s="18"/>
      <c r="F745" s="330"/>
    </row>
    <row r="746" spans="1:6" ht="12.75">
      <c r="A746" s="18"/>
      <c r="B746" s="18"/>
      <c r="C746" s="18"/>
      <c r="D746" s="18"/>
      <c r="F746" s="330"/>
    </row>
    <row r="747" spans="1:6" ht="12.75">
      <c r="A747" s="18"/>
      <c r="B747" s="18"/>
      <c r="C747" s="18"/>
      <c r="D747" s="18"/>
      <c r="F747" s="330"/>
    </row>
    <row r="748" spans="1:6" ht="12.75">
      <c r="A748" s="18"/>
      <c r="B748" s="18"/>
      <c r="C748" s="18"/>
      <c r="D748" s="18"/>
      <c r="F748" s="330"/>
    </row>
    <row r="749" spans="1:6" ht="12.75">
      <c r="A749" s="18"/>
      <c r="B749" s="18"/>
      <c r="C749" s="18"/>
      <c r="D749" s="18"/>
      <c r="F749" s="330"/>
    </row>
    <row r="750" spans="1:6" ht="12.75">
      <c r="A750" s="18"/>
      <c r="B750" s="18"/>
      <c r="C750" s="18"/>
      <c r="D750" s="18"/>
      <c r="F750" s="330"/>
    </row>
    <row r="751" spans="1:6" ht="12.75">
      <c r="A751" s="18"/>
      <c r="B751" s="18"/>
      <c r="C751" s="18"/>
      <c r="D751" s="18"/>
      <c r="F751" s="330"/>
    </row>
    <row r="752" spans="1:6" ht="12.75">
      <c r="A752" s="18"/>
      <c r="B752" s="18"/>
      <c r="C752" s="18"/>
      <c r="D752" s="18"/>
      <c r="F752" s="330"/>
    </row>
    <row r="753" spans="1:6" ht="12.75">
      <c r="A753" s="18"/>
      <c r="B753" s="18"/>
      <c r="C753" s="18"/>
      <c r="D753" s="18"/>
      <c r="F753" s="330"/>
    </row>
    <row r="754" spans="1:6" ht="12.75">
      <c r="A754" s="18"/>
      <c r="B754" s="18"/>
      <c r="C754" s="18"/>
      <c r="D754" s="18"/>
      <c r="F754" s="330"/>
    </row>
    <row r="755" spans="1:6" ht="12.75">
      <c r="A755" s="18"/>
      <c r="B755" s="18"/>
      <c r="C755" s="18"/>
      <c r="D755" s="18"/>
      <c r="F755" s="330"/>
    </row>
    <row r="756" spans="1:6" ht="12.75">
      <c r="A756" s="18"/>
      <c r="B756" s="18"/>
      <c r="C756" s="18"/>
      <c r="D756" s="18"/>
      <c r="F756" s="330"/>
    </row>
    <row r="757" spans="1:6" ht="12.75">
      <c r="A757" s="18"/>
      <c r="B757" s="18"/>
      <c r="C757" s="18"/>
      <c r="D757" s="18"/>
      <c r="F757" s="330"/>
    </row>
    <row r="758" spans="1:6" ht="12.75">
      <c r="A758" s="18"/>
      <c r="B758" s="18"/>
      <c r="C758" s="18"/>
      <c r="D758" s="18"/>
      <c r="F758" s="330"/>
    </row>
    <row r="759" spans="1:6" ht="12.75">
      <c r="A759" s="18"/>
      <c r="B759" s="18"/>
      <c r="C759" s="18"/>
      <c r="D759" s="18"/>
      <c r="F759" s="330"/>
    </row>
    <row r="760" spans="1:6" ht="12.75">
      <c r="A760" s="18"/>
      <c r="B760" s="18"/>
      <c r="C760" s="18"/>
      <c r="D760" s="18"/>
      <c r="F760" s="330"/>
    </row>
    <row r="761" spans="1:6" ht="12.75">
      <c r="A761" s="18"/>
      <c r="B761" s="18"/>
      <c r="C761" s="18"/>
      <c r="D761" s="18"/>
      <c r="F761" s="330"/>
    </row>
    <row r="762" spans="1:6" ht="12.75">
      <c r="A762" s="18"/>
      <c r="B762" s="18"/>
      <c r="C762" s="18"/>
      <c r="D762" s="18"/>
      <c r="F762" s="330"/>
    </row>
    <row r="763" spans="1:6" ht="12.75">
      <c r="A763" s="18"/>
      <c r="B763" s="18"/>
      <c r="C763" s="18"/>
      <c r="D763" s="18"/>
      <c r="F763" s="330"/>
    </row>
    <row r="764" spans="1:6" ht="12.75">
      <c r="A764" s="18"/>
      <c r="B764" s="18"/>
      <c r="C764" s="18"/>
      <c r="D764" s="18"/>
      <c r="F764" s="330"/>
    </row>
    <row r="765" spans="1:6" ht="12.75">
      <c r="A765" s="18"/>
      <c r="B765" s="18"/>
      <c r="C765" s="18"/>
      <c r="D765" s="18"/>
      <c r="F765" s="330"/>
    </row>
    <row r="766" spans="1:6" ht="12.75">
      <c r="A766" s="18"/>
      <c r="B766" s="18"/>
      <c r="C766" s="18"/>
      <c r="D766" s="18"/>
      <c r="F766" s="330"/>
    </row>
    <row r="767" spans="1:6" ht="12.75">
      <c r="A767" s="18"/>
      <c r="B767" s="18"/>
      <c r="C767" s="18"/>
      <c r="D767" s="18"/>
      <c r="F767" s="330"/>
    </row>
    <row r="768" spans="1:6" ht="12.75">
      <c r="A768" s="18"/>
      <c r="B768" s="18"/>
      <c r="C768" s="18"/>
      <c r="D768" s="18"/>
      <c r="F768" s="330"/>
    </row>
    <row r="769" spans="1:6" ht="12.75">
      <c r="A769" s="18"/>
      <c r="B769" s="18"/>
      <c r="C769" s="18"/>
      <c r="D769" s="18"/>
      <c r="F769" s="330"/>
    </row>
    <row r="770" spans="1:6" ht="12.75">
      <c r="A770" s="18"/>
      <c r="B770" s="18"/>
      <c r="C770" s="18"/>
      <c r="D770" s="18"/>
      <c r="F770" s="330"/>
    </row>
    <row r="771" spans="1:6" ht="12.75">
      <c r="A771" s="18"/>
      <c r="B771" s="18"/>
      <c r="C771" s="18"/>
      <c r="D771" s="18"/>
      <c r="F771" s="330"/>
    </row>
    <row r="772" spans="1:6" ht="12.75">
      <c r="A772" s="18"/>
      <c r="B772" s="18"/>
      <c r="C772" s="18"/>
      <c r="D772" s="18"/>
      <c r="F772" s="330"/>
    </row>
    <row r="773" spans="1:6" ht="12.75">
      <c r="A773" s="18"/>
      <c r="B773" s="18"/>
      <c r="C773" s="18"/>
      <c r="D773" s="18"/>
      <c r="F773" s="330"/>
    </row>
    <row r="774" spans="1:6" ht="12.75">
      <c r="A774" s="18"/>
      <c r="B774" s="18"/>
      <c r="C774" s="18"/>
      <c r="D774" s="18"/>
      <c r="F774" s="330"/>
    </row>
    <row r="775" spans="1:6" ht="12.75">
      <c r="A775" s="18"/>
      <c r="B775" s="18"/>
      <c r="C775" s="18"/>
      <c r="D775" s="18"/>
      <c r="F775" s="330"/>
    </row>
    <row r="776" spans="1:6" ht="12.75">
      <c r="A776" s="18"/>
      <c r="B776" s="18"/>
      <c r="C776" s="18"/>
      <c r="D776" s="18"/>
      <c r="F776" s="330"/>
    </row>
    <row r="777" spans="1:6" ht="12.75">
      <c r="A777" s="18"/>
      <c r="B777" s="18"/>
      <c r="C777" s="18"/>
      <c r="D777" s="18"/>
      <c r="F777" s="330"/>
    </row>
    <row r="778" spans="1:6" ht="12.75">
      <c r="A778" s="18"/>
      <c r="B778" s="18"/>
      <c r="C778" s="18"/>
      <c r="D778" s="18"/>
      <c r="F778" s="330"/>
    </row>
    <row r="779" spans="1:6" ht="12.75">
      <c r="A779" s="18"/>
      <c r="B779" s="18"/>
      <c r="C779" s="18"/>
      <c r="D779" s="18"/>
      <c r="F779" s="330"/>
    </row>
    <row r="780" spans="1:6" ht="12.75">
      <c r="A780" s="18"/>
      <c r="B780" s="18"/>
      <c r="C780" s="18"/>
      <c r="D780" s="18"/>
      <c r="F780" s="330"/>
    </row>
    <row r="781" spans="1:6" ht="12.75">
      <c r="A781" s="18"/>
      <c r="B781" s="18"/>
      <c r="C781" s="18"/>
      <c r="D781" s="18"/>
      <c r="F781" s="330"/>
    </row>
    <row r="782" spans="1:6" ht="12.75">
      <c r="A782" s="18"/>
      <c r="B782" s="18"/>
      <c r="C782" s="18"/>
      <c r="D782" s="18"/>
      <c r="F782" s="330"/>
    </row>
    <row r="783" spans="1:6" ht="12.75">
      <c r="A783" s="18"/>
      <c r="B783" s="18"/>
      <c r="C783" s="18"/>
      <c r="D783" s="18"/>
      <c r="F783" s="330"/>
    </row>
    <row r="784" spans="1:6" ht="12.75">
      <c r="A784" s="18"/>
      <c r="B784" s="18"/>
      <c r="C784" s="18"/>
      <c r="D784" s="18"/>
      <c r="F784" s="330"/>
    </row>
    <row r="785" spans="1:6" ht="12.75">
      <c r="A785" s="18"/>
      <c r="B785" s="18"/>
      <c r="C785" s="18"/>
      <c r="D785" s="18"/>
      <c r="F785" s="330"/>
    </row>
    <row r="786" spans="1:6" ht="12.75">
      <c r="A786" s="18"/>
      <c r="B786" s="18"/>
      <c r="C786" s="18"/>
      <c r="D786" s="18"/>
      <c r="F786" s="330"/>
    </row>
    <row r="787" spans="1:6" ht="12.75">
      <c r="A787" s="18"/>
      <c r="B787" s="18"/>
      <c r="C787" s="18"/>
      <c r="D787" s="18"/>
      <c r="F787" s="330"/>
    </row>
    <row r="788" spans="1:6" ht="12.75">
      <c r="A788" s="18"/>
      <c r="B788" s="18"/>
      <c r="C788" s="18"/>
      <c r="D788" s="18"/>
      <c r="F788" s="330"/>
    </row>
    <row r="789" spans="1:6" ht="12.75">
      <c r="A789" s="18"/>
      <c r="B789" s="18"/>
      <c r="C789" s="18"/>
      <c r="D789" s="18"/>
      <c r="F789" s="330"/>
    </row>
    <row r="790" spans="1:6" ht="12.75">
      <c r="A790" s="18"/>
      <c r="B790" s="18"/>
      <c r="C790" s="18"/>
      <c r="D790" s="18"/>
      <c r="F790" s="330"/>
    </row>
    <row r="791" spans="1:6" ht="12.75">
      <c r="A791" s="18"/>
      <c r="B791" s="18"/>
      <c r="C791" s="18"/>
      <c r="D791" s="18"/>
      <c r="F791" s="330"/>
    </row>
    <row r="792" spans="1:6" ht="12.75">
      <c r="A792" s="18"/>
      <c r="B792" s="18"/>
      <c r="C792" s="18"/>
      <c r="D792" s="18"/>
      <c r="F792" s="330"/>
    </row>
    <row r="793" spans="1:6" ht="12.75">
      <c r="A793" s="18"/>
      <c r="B793" s="18"/>
      <c r="C793" s="18"/>
      <c r="D793" s="18"/>
      <c r="F793" s="330"/>
    </row>
    <row r="794" spans="1:6" ht="12.75">
      <c r="A794" s="18"/>
      <c r="B794" s="18"/>
      <c r="C794" s="18"/>
      <c r="D794" s="18"/>
      <c r="F794" s="330"/>
    </row>
    <row r="795" spans="1:6" ht="12.75">
      <c r="A795" s="18"/>
      <c r="B795" s="18"/>
      <c r="C795" s="18"/>
      <c r="D795" s="18"/>
      <c r="F795" s="330"/>
    </row>
    <row r="796" spans="1:6" ht="12.75">
      <c r="A796" s="18"/>
      <c r="B796" s="18"/>
      <c r="C796" s="18"/>
      <c r="D796" s="18"/>
      <c r="F796" s="330"/>
    </row>
    <row r="797" spans="1:6" ht="12.75">
      <c r="A797" s="18"/>
      <c r="B797" s="18"/>
      <c r="C797" s="18"/>
      <c r="D797" s="18"/>
      <c r="F797" s="330"/>
    </row>
    <row r="798" spans="1:6" ht="12.75">
      <c r="A798" s="18"/>
      <c r="B798" s="18"/>
      <c r="C798" s="18"/>
      <c r="D798" s="18"/>
      <c r="F798" s="330"/>
    </row>
    <row r="799" spans="1:6" ht="12.75">
      <c r="A799" s="18"/>
      <c r="B799" s="18"/>
      <c r="C799" s="18"/>
      <c r="D799" s="18"/>
      <c r="F799" s="330"/>
    </row>
    <row r="800" spans="1:6" ht="12.75">
      <c r="A800" s="18"/>
      <c r="B800" s="18"/>
      <c r="C800" s="18"/>
      <c r="D800" s="18"/>
      <c r="F800" s="330"/>
    </row>
    <row r="801" spans="1:6" ht="12.75">
      <c r="A801" s="18"/>
      <c r="B801" s="18"/>
      <c r="C801" s="18"/>
      <c r="D801" s="18"/>
      <c r="F801" s="330"/>
    </row>
    <row r="802" spans="1:6" ht="12.75">
      <c r="A802" s="18"/>
      <c r="B802" s="18"/>
      <c r="C802" s="18"/>
      <c r="D802" s="18"/>
      <c r="F802" s="330"/>
    </row>
    <row r="803" spans="1:6" ht="12.75">
      <c r="A803" s="18"/>
      <c r="B803" s="18"/>
      <c r="C803" s="18"/>
      <c r="D803" s="18"/>
      <c r="F803" s="330"/>
    </row>
    <row r="804" spans="1:6" ht="12.75">
      <c r="A804" s="18"/>
      <c r="B804" s="18"/>
      <c r="C804" s="18"/>
      <c r="D804" s="18"/>
      <c r="F804" s="330"/>
    </row>
    <row r="805" spans="1:6" ht="12.75">
      <c r="A805" s="18"/>
      <c r="B805" s="18"/>
      <c r="C805" s="18"/>
      <c r="D805" s="18"/>
      <c r="F805" s="330"/>
    </row>
    <row r="806" spans="1:6" ht="12.75">
      <c r="A806" s="18"/>
      <c r="B806" s="18"/>
      <c r="C806" s="18"/>
      <c r="D806" s="18"/>
      <c r="F806" s="330"/>
    </row>
    <row r="807" spans="1:6" ht="12.75">
      <c r="A807" s="18"/>
      <c r="B807" s="18"/>
      <c r="C807" s="18"/>
      <c r="D807" s="18"/>
      <c r="F807" s="330"/>
    </row>
    <row r="808" spans="1:6" ht="12.75">
      <c r="A808" s="18"/>
      <c r="B808" s="18"/>
      <c r="C808" s="18"/>
      <c r="D808" s="18"/>
      <c r="F808" s="330"/>
    </row>
    <row r="809" spans="1:6" ht="12.75">
      <c r="A809" s="18"/>
      <c r="B809" s="18"/>
      <c r="C809" s="18"/>
      <c r="D809" s="18"/>
      <c r="F809" s="330"/>
    </row>
    <row r="810" spans="1:6" ht="12.75">
      <c r="A810" s="18"/>
      <c r="B810" s="18"/>
      <c r="C810" s="18"/>
      <c r="D810" s="18"/>
      <c r="F810" s="330"/>
    </row>
    <row r="811" spans="1:6" ht="12.75">
      <c r="A811" s="18"/>
      <c r="B811" s="18"/>
      <c r="C811" s="18"/>
      <c r="D811" s="18"/>
      <c r="F811" s="330"/>
    </row>
    <row r="812" spans="1:6" ht="12.75">
      <c r="A812" s="18"/>
      <c r="B812" s="18"/>
      <c r="C812" s="18"/>
      <c r="D812" s="18"/>
      <c r="F812" s="330"/>
    </row>
    <row r="813" spans="1:6" ht="12.75">
      <c r="A813" s="18"/>
      <c r="B813" s="18"/>
      <c r="C813" s="18"/>
      <c r="D813" s="18"/>
      <c r="F813" s="330"/>
    </row>
    <row r="814" spans="1:6" ht="12.75">
      <c r="A814" s="18"/>
      <c r="B814" s="18"/>
      <c r="C814" s="18"/>
      <c r="D814" s="18"/>
      <c r="F814" s="330"/>
    </row>
    <row r="815" spans="1:6" ht="12.75">
      <c r="A815" s="18"/>
      <c r="B815" s="18"/>
      <c r="C815" s="18"/>
      <c r="D815" s="18"/>
      <c r="F815" s="330"/>
    </row>
    <row r="816" spans="1:6" ht="12.75">
      <c r="A816" s="18"/>
      <c r="B816" s="18"/>
      <c r="C816" s="18"/>
      <c r="D816" s="18"/>
      <c r="F816" s="330"/>
    </row>
    <row r="817" spans="1:6" ht="12.75">
      <c r="A817" s="18"/>
      <c r="B817" s="18"/>
      <c r="C817" s="18"/>
      <c r="D817" s="18"/>
      <c r="F817" s="330"/>
    </row>
    <row r="818" spans="1:6" ht="12.75">
      <c r="A818" s="18"/>
      <c r="B818" s="18"/>
      <c r="C818" s="18"/>
      <c r="D818" s="18"/>
      <c r="F818" s="330"/>
    </row>
    <row r="819" spans="1:6" ht="12.75">
      <c r="A819" s="18"/>
      <c r="B819" s="18"/>
      <c r="C819" s="18"/>
      <c r="D819" s="18"/>
      <c r="F819" s="330"/>
    </row>
    <row r="820" spans="1:6" ht="12.75">
      <c r="A820" s="18"/>
      <c r="B820" s="18"/>
      <c r="C820" s="18"/>
      <c r="D820" s="18"/>
      <c r="F820" s="330"/>
    </row>
    <row r="821" spans="1:6" ht="12.75">
      <c r="A821" s="18"/>
      <c r="B821" s="18"/>
      <c r="C821" s="18"/>
      <c r="D821" s="18"/>
      <c r="F821" s="330"/>
    </row>
    <row r="822" spans="1:6" ht="12.75">
      <c r="A822" s="18"/>
      <c r="B822" s="18"/>
      <c r="C822" s="18"/>
      <c r="D822" s="18"/>
      <c r="F822" s="330"/>
    </row>
    <row r="823" spans="1:6" ht="12.75">
      <c r="A823" s="18"/>
      <c r="B823" s="18"/>
      <c r="C823" s="18"/>
      <c r="D823" s="18"/>
      <c r="F823" s="330"/>
    </row>
    <row r="824" spans="1:6" ht="12.75">
      <c r="A824" s="18"/>
      <c r="B824" s="18"/>
      <c r="C824" s="18"/>
      <c r="D824" s="18"/>
      <c r="F824" s="330"/>
    </row>
    <row r="825" spans="1:6" ht="12.75">
      <c r="A825" s="18"/>
      <c r="B825" s="18"/>
      <c r="C825" s="18"/>
      <c r="D825" s="18"/>
      <c r="F825" s="330"/>
    </row>
    <row r="826" spans="1:6" ht="12.75">
      <c r="A826" s="18"/>
      <c r="B826" s="18"/>
      <c r="C826" s="18"/>
      <c r="D826" s="18"/>
      <c r="F826" s="330"/>
    </row>
    <row r="827" spans="1:6" ht="12.75">
      <c r="A827" s="18"/>
      <c r="B827" s="18"/>
      <c r="C827" s="18"/>
      <c r="D827" s="18"/>
      <c r="F827" s="330"/>
    </row>
    <row r="828" spans="1:6" ht="12.75">
      <c r="A828" s="18"/>
      <c r="B828" s="18"/>
      <c r="C828" s="18"/>
      <c r="D828" s="18"/>
      <c r="F828" s="330"/>
    </row>
    <row r="829" spans="1:6" ht="12.75">
      <c r="A829" s="18"/>
      <c r="B829" s="18"/>
      <c r="C829" s="18"/>
      <c r="D829" s="18"/>
      <c r="F829" s="330"/>
    </row>
    <row r="830" spans="1:6" ht="12.75">
      <c r="A830" s="18"/>
      <c r="B830" s="18"/>
      <c r="C830" s="18"/>
      <c r="D830" s="18"/>
      <c r="F830" s="330"/>
    </row>
    <row r="831" spans="1:6" ht="12.75">
      <c r="A831" s="18"/>
      <c r="B831" s="18"/>
      <c r="C831" s="18"/>
      <c r="D831" s="18"/>
      <c r="F831" s="330"/>
    </row>
    <row r="832" spans="1:6" ht="12.75">
      <c r="A832" s="18"/>
      <c r="B832" s="18"/>
      <c r="C832" s="18"/>
      <c r="D832" s="18"/>
      <c r="F832" s="330"/>
    </row>
    <row r="833" spans="1:6" ht="12.75">
      <c r="A833" s="18"/>
      <c r="B833" s="18"/>
      <c r="C833" s="18"/>
      <c r="D833" s="18"/>
      <c r="F833" s="330"/>
    </row>
    <row r="834" spans="1:6" ht="12.75">
      <c r="A834" s="18"/>
      <c r="B834" s="18"/>
      <c r="C834" s="18"/>
      <c r="D834" s="18"/>
      <c r="F834" s="330"/>
    </row>
    <row r="835" spans="1:6" ht="12.75">
      <c r="A835" s="18"/>
      <c r="B835" s="18"/>
      <c r="C835" s="18"/>
      <c r="D835" s="18"/>
      <c r="F835" s="330"/>
    </row>
    <row r="836" spans="1:6" ht="12.75">
      <c r="A836" s="18"/>
      <c r="B836" s="18"/>
      <c r="C836" s="18"/>
      <c r="D836" s="18"/>
      <c r="F836" s="330"/>
    </row>
    <row r="837" spans="1:6" ht="12.75">
      <c r="A837" s="18"/>
      <c r="B837" s="18"/>
      <c r="C837" s="18"/>
      <c r="D837" s="18"/>
      <c r="F837" s="330"/>
    </row>
    <row r="838" spans="1:6" ht="12.75">
      <c r="A838" s="18"/>
      <c r="B838" s="18"/>
      <c r="C838" s="18"/>
      <c r="D838" s="18"/>
      <c r="F838" s="330"/>
    </row>
    <row r="839" spans="1:6" ht="12.75">
      <c r="A839" s="18"/>
      <c r="B839" s="18"/>
      <c r="C839" s="18"/>
      <c r="D839" s="18"/>
      <c r="F839" s="330"/>
    </row>
    <row r="840" spans="1:6" ht="12.75">
      <c r="A840" s="18"/>
      <c r="B840" s="18"/>
      <c r="C840" s="18"/>
      <c r="D840" s="18"/>
      <c r="F840" s="330"/>
    </row>
    <row r="841" spans="1:6" ht="12.75">
      <c r="A841" s="18"/>
      <c r="B841" s="18"/>
      <c r="C841" s="18"/>
      <c r="D841" s="18"/>
      <c r="F841" s="330"/>
    </row>
    <row r="842" spans="1:6" ht="12.75">
      <c r="A842" s="18"/>
      <c r="B842" s="18"/>
      <c r="C842" s="18"/>
      <c r="D842" s="18"/>
      <c r="F842" s="330"/>
    </row>
    <row r="843" spans="1:6" ht="12.75">
      <c r="A843" s="18"/>
      <c r="B843" s="18"/>
      <c r="C843" s="18"/>
      <c r="D843" s="18"/>
      <c r="F843" s="330"/>
    </row>
    <row r="844" spans="1:6" ht="12.75">
      <c r="A844" s="18"/>
      <c r="B844" s="18"/>
      <c r="C844" s="18"/>
      <c r="D844" s="18"/>
      <c r="F844" s="330"/>
    </row>
    <row r="845" spans="1:6" ht="12.75">
      <c r="A845" s="18"/>
      <c r="B845" s="18"/>
      <c r="C845" s="18"/>
      <c r="D845" s="18"/>
      <c r="F845" s="330"/>
    </row>
    <row r="846" spans="1:6" ht="12.75">
      <c r="A846" s="18"/>
      <c r="B846" s="18"/>
      <c r="C846" s="18"/>
      <c r="D846" s="18"/>
      <c r="F846" s="330"/>
    </row>
    <row r="847" spans="1:6" ht="12.75">
      <c r="A847" s="18"/>
      <c r="B847" s="18"/>
      <c r="C847" s="18"/>
      <c r="D847" s="18"/>
      <c r="F847" s="330"/>
    </row>
    <row r="848" spans="1:6" ht="12.75">
      <c r="A848" s="18"/>
      <c r="B848" s="18"/>
      <c r="C848" s="18"/>
      <c r="D848" s="18"/>
      <c r="F848" s="330"/>
    </row>
    <row r="849" spans="1:6" ht="12.75">
      <c r="A849" s="18"/>
      <c r="B849" s="18"/>
      <c r="C849" s="18"/>
      <c r="D849" s="18"/>
      <c r="F849" s="330"/>
    </row>
    <row r="850" spans="1:6" ht="12.75">
      <c r="A850" s="18"/>
      <c r="B850" s="18"/>
      <c r="C850" s="18"/>
      <c r="D850" s="18"/>
      <c r="F850" s="330"/>
    </row>
    <row r="851" spans="1:6" ht="12.75">
      <c r="A851" s="18"/>
      <c r="B851" s="18"/>
      <c r="C851" s="18"/>
      <c r="D851" s="18"/>
      <c r="F851" s="330"/>
    </row>
    <row r="852" spans="1:6" ht="12.75">
      <c r="A852" s="18"/>
      <c r="B852" s="18"/>
      <c r="C852" s="18"/>
      <c r="D852" s="18"/>
      <c r="F852" s="330"/>
    </row>
    <row r="853" spans="1:6" ht="12.75">
      <c r="A853" s="18"/>
      <c r="B853" s="18"/>
      <c r="C853" s="18"/>
      <c r="D853" s="18"/>
      <c r="F853" s="330"/>
    </row>
    <row r="854" spans="1:6" ht="12.75">
      <c r="A854" s="18"/>
      <c r="B854" s="18"/>
      <c r="C854" s="18"/>
      <c r="D854" s="18"/>
      <c r="F854" s="330"/>
    </row>
    <row r="855" spans="1:6" ht="12.75">
      <c r="A855" s="18"/>
      <c r="B855" s="18"/>
      <c r="C855" s="18"/>
      <c r="D855" s="18"/>
      <c r="F855" s="330"/>
    </row>
    <row r="856" spans="1:6" ht="12.75">
      <c r="A856" s="18"/>
      <c r="B856" s="18"/>
      <c r="C856" s="18"/>
      <c r="D856" s="18"/>
      <c r="F856" s="330"/>
    </row>
    <row r="857" spans="1:6" ht="12.75">
      <c r="A857" s="18"/>
      <c r="B857" s="18"/>
      <c r="C857" s="18"/>
      <c r="D857" s="18"/>
      <c r="F857" s="330"/>
    </row>
    <row r="858" spans="1:6" ht="12.75">
      <c r="A858" s="18"/>
      <c r="B858" s="18"/>
      <c r="C858" s="18"/>
      <c r="D858" s="18"/>
      <c r="F858" s="330"/>
    </row>
    <row r="859" spans="1:6" ht="12.75">
      <c r="A859" s="18"/>
      <c r="B859" s="18"/>
      <c r="C859" s="18"/>
      <c r="D859" s="18"/>
      <c r="F859" s="330"/>
    </row>
    <row r="860" spans="1:6" ht="12.75">
      <c r="A860" s="18"/>
      <c r="B860" s="18"/>
      <c r="C860" s="18"/>
      <c r="D860" s="18"/>
      <c r="F860" s="330"/>
    </row>
    <row r="861" spans="1:6" ht="12.75">
      <c r="A861" s="18"/>
      <c r="B861" s="18"/>
      <c r="C861" s="18"/>
      <c r="D861" s="18"/>
      <c r="F861" s="330"/>
    </row>
    <row r="862" spans="1:6" ht="12.75">
      <c r="A862" s="18"/>
      <c r="B862" s="18"/>
      <c r="C862" s="18"/>
      <c r="D862" s="18"/>
      <c r="F862" s="330"/>
    </row>
    <row r="863" spans="1:6" ht="12.75">
      <c r="A863" s="18"/>
      <c r="B863" s="18"/>
      <c r="C863" s="18"/>
      <c r="D863" s="18"/>
      <c r="F863" s="330"/>
    </row>
    <row r="864" spans="1:6" ht="12.75">
      <c r="A864" s="18"/>
      <c r="B864" s="18"/>
      <c r="C864" s="18"/>
      <c r="D864" s="18"/>
      <c r="F864" s="330"/>
    </row>
    <row r="865" spans="1:6" ht="12.75">
      <c r="A865" s="18"/>
      <c r="B865" s="18"/>
      <c r="C865" s="18"/>
      <c r="D865" s="18"/>
      <c r="F865" s="330"/>
    </row>
    <row r="866" spans="1:6" ht="12.75">
      <c r="A866" s="18"/>
      <c r="B866" s="18"/>
      <c r="C866" s="18"/>
      <c r="D866" s="18"/>
      <c r="F866" s="330"/>
    </row>
    <row r="867" spans="1:6" ht="12.75">
      <c r="A867" s="18"/>
      <c r="B867" s="18"/>
      <c r="C867" s="18"/>
      <c r="D867" s="18"/>
      <c r="F867" s="330"/>
    </row>
    <row r="868" spans="1:6" ht="12.75">
      <c r="A868" s="18"/>
      <c r="B868" s="18"/>
      <c r="C868" s="18"/>
      <c r="D868" s="18"/>
      <c r="F868" s="330"/>
    </row>
    <row r="869" spans="1:6" ht="12.75">
      <c r="A869" s="18"/>
      <c r="B869" s="18"/>
      <c r="C869" s="18"/>
      <c r="D869" s="18"/>
      <c r="F869" s="330"/>
    </row>
    <row r="870" spans="1:6" ht="12.75">
      <c r="A870" s="18"/>
      <c r="B870" s="18"/>
      <c r="C870" s="18"/>
      <c r="D870" s="18"/>
      <c r="F870" s="330"/>
    </row>
    <row r="871" spans="1:6" ht="12.75">
      <c r="A871" s="18"/>
      <c r="B871" s="18"/>
      <c r="C871" s="18"/>
      <c r="D871" s="18"/>
      <c r="F871" s="330"/>
    </row>
    <row r="872" spans="1:6" ht="12.75">
      <c r="A872" s="18"/>
      <c r="B872" s="18"/>
      <c r="C872" s="18"/>
      <c r="D872" s="18"/>
      <c r="F872" s="330"/>
    </row>
    <row r="873" spans="1:6" ht="12.75">
      <c r="A873" s="18"/>
      <c r="B873" s="18"/>
      <c r="C873" s="18"/>
      <c r="D873" s="18"/>
      <c r="F873" s="330"/>
    </row>
    <row r="874" spans="1:6" ht="12.75">
      <c r="A874" s="18"/>
      <c r="B874" s="18"/>
      <c r="C874" s="18"/>
      <c r="D874" s="18"/>
      <c r="F874" s="330"/>
    </row>
    <row r="875" spans="1:6" ht="12.75">
      <c r="A875" s="18"/>
      <c r="B875" s="18"/>
      <c r="C875" s="18"/>
      <c r="D875" s="18"/>
      <c r="F875" s="330"/>
    </row>
    <row r="876" spans="1:6" ht="12.75">
      <c r="A876" s="18"/>
      <c r="B876" s="18"/>
      <c r="C876" s="18"/>
      <c r="D876" s="18"/>
      <c r="F876" s="330"/>
    </row>
    <row r="877" spans="1:6" ht="12.75">
      <c r="A877" s="18"/>
      <c r="B877" s="18"/>
      <c r="C877" s="18"/>
      <c r="D877" s="18"/>
      <c r="F877" s="330"/>
    </row>
    <row r="878" spans="1:6" ht="12.75">
      <c r="A878" s="18"/>
      <c r="B878" s="18"/>
      <c r="C878" s="18"/>
      <c r="D878" s="18"/>
      <c r="F878" s="330"/>
    </row>
    <row r="879" spans="1:6" ht="12.75">
      <c r="A879" s="18"/>
      <c r="B879" s="18"/>
      <c r="C879" s="18"/>
      <c r="D879" s="18"/>
      <c r="F879" s="330"/>
    </row>
    <row r="880" spans="1:6" ht="12.75">
      <c r="A880" s="18"/>
      <c r="B880" s="18"/>
      <c r="C880" s="18"/>
      <c r="D880" s="18"/>
      <c r="F880" s="330"/>
    </row>
    <row r="881" spans="1:6" ht="12.75">
      <c r="A881" s="18"/>
      <c r="B881" s="18"/>
      <c r="C881" s="18"/>
      <c r="D881" s="18"/>
      <c r="F881" s="330"/>
    </row>
    <row r="882" spans="1:6" ht="12.75">
      <c r="A882" s="18"/>
      <c r="B882" s="18"/>
      <c r="C882" s="18"/>
      <c r="D882" s="18"/>
      <c r="F882" s="330"/>
    </row>
    <row r="883" spans="1:6" ht="12.75">
      <c r="A883" s="18"/>
      <c r="B883" s="18"/>
      <c r="C883" s="18"/>
      <c r="D883" s="18"/>
      <c r="F883" s="330"/>
    </row>
    <row r="884" spans="1:6" ht="12.75">
      <c r="A884" s="18"/>
      <c r="B884" s="18"/>
      <c r="C884" s="18"/>
      <c r="D884" s="18"/>
      <c r="F884" s="330"/>
    </row>
    <row r="885" spans="1:6" ht="12.75">
      <c r="A885" s="18"/>
      <c r="B885" s="18"/>
      <c r="C885" s="18"/>
      <c r="D885" s="18"/>
      <c r="F885" s="330"/>
    </row>
    <row r="886" spans="1:6" ht="12.75">
      <c r="A886" s="18"/>
      <c r="B886" s="18"/>
      <c r="C886" s="18"/>
      <c r="D886" s="18"/>
      <c r="F886" s="330"/>
    </row>
    <row r="887" spans="1:6" ht="12.75">
      <c r="A887" s="18"/>
      <c r="B887" s="18"/>
      <c r="C887" s="18"/>
      <c r="D887" s="18"/>
      <c r="F887" s="330"/>
    </row>
    <row r="888" spans="1:6" ht="12.75">
      <c r="A888" s="18"/>
      <c r="B888" s="18"/>
      <c r="C888" s="18"/>
      <c r="D888" s="18"/>
      <c r="F888" s="330"/>
    </row>
    <row r="889" spans="1:6" ht="12.75">
      <c r="A889" s="18"/>
      <c r="B889" s="18"/>
      <c r="C889" s="18"/>
      <c r="D889" s="18"/>
      <c r="F889" s="330"/>
    </row>
    <row r="890" spans="1:6" ht="12.75">
      <c r="A890" s="18"/>
      <c r="B890" s="18"/>
      <c r="C890" s="18"/>
      <c r="D890" s="18"/>
      <c r="F890" s="330"/>
    </row>
    <row r="891" spans="1:6" ht="12.75">
      <c r="A891" s="18"/>
      <c r="B891" s="18"/>
      <c r="C891" s="18"/>
      <c r="D891" s="18"/>
      <c r="F891" s="330"/>
    </row>
    <row r="892" spans="1:6" ht="12.75">
      <c r="A892" s="18"/>
      <c r="B892" s="18"/>
      <c r="C892" s="18"/>
      <c r="D892" s="18"/>
      <c r="F892" s="330"/>
    </row>
    <row r="893" spans="1:6" ht="12.75">
      <c r="A893" s="18"/>
      <c r="B893" s="18"/>
      <c r="C893" s="18"/>
      <c r="D893" s="18"/>
      <c r="F893" s="330"/>
    </row>
    <row r="894" spans="1:6" ht="12.75">
      <c r="A894" s="18"/>
      <c r="B894" s="18"/>
      <c r="C894" s="18"/>
      <c r="D894" s="18"/>
      <c r="F894" s="330"/>
    </row>
    <row r="895" spans="1:6" ht="12.75">
      <c r="A895" s="18"/>
      <c r="B895" s="18"/>
      <c r="C895" s="18"/>
      <c r="D895" s="18"/>
      <c r="F895" s="330"/>
    </row>
    <row r="896" spans="1:6" ht="12.75">
      <c r="A896" s="18"/>
      <c r="B896" s="18"/>
      <c r="C896" s="18"/>
      <c r="D896" s="18"/>
      <c r="F896" s="330"/>
    </row>
    <row r="897" spans="1:6" ht="12.75">
      <c r="A897" s="18"/>
      <c r="B897" s="18"/>
      <c r="C897" s="18"/>
      <c r="D897" s="18"/>
      <c r="F897" s="330"/>
    </row>
    <row r="898" spans="1:6" ht="12.75">
      <c r="A898" s="18"/>
      <c r="B898" s="18"/>
      <c r="C898" s="18"/>
      <c r="D898" s="18"/>
      <c r="F898" s="330"/>
    </row>
    <row r="899" spans="1:6" ht="12.75">
      <c r="A899" s="18"/>
      <c r="B899" s="18"/>
      <c r="C899" s="18"/>
      <c r="D899" s="18"/>
      <c r="F899" s="330"/>
    </row>
    <row r="900" spans="1:6" ht="12.75">
      <c r="A900" s="18"/>
      <c r="B900" s="18"/>
      <c r="C900" s="18"/>
      <c r="D900" s="18"/>
      <c r="F900" s="330"/>
    </row>
    <row r="901" spans="1:6" ht="12.75">
      <c r="A901" s="18"/>
      <c r="B901" s="18"/>
      <c r="C901" s="18"/>
      <c r="D901" s="18"/>
      <c r="F901" s="330"/>
    </row>
    <row r="902" spans="1:6" ht="12.75">
      <c r="A902" s="18"/>
      <c r="B902" s="18"/>
      <c r="C902" s="18"/>
      <c r="D902" s="18"/>
      <c r="F902" s="330"/>
    </row>
    <row r="903" spans="1:6" ht="12.75">
      <c r="A903" s="18"/>
      <c r="B903" s="18"/>
      <c r="C903" s="18"/>
      <c r="D903" s="18"/>
      <c r="F903" s="330"/>
    </row>
    <row r="904" spans="1:6" ht="12.75">
      <c r="A904" s="18"/>
      <c r="B904" s="18"/>
      <c r="C904" s="18"/>
      <c r="D904" s="18"/>
      <c r="F904" s="330"/>
    </row>
    <row r="905" spans="1:6" ht="12.75">
      <c r="A905" s="18"/>
      <c r="B905" s="18"/>
      <c r="C905" s="18"/>
      <c r="D905" s="18"/>
      <c r="F905" s="330"/>
    </row>
    <row r="906" spans="1:6" ht="12.75">
      <c r="A906" s="18"/>
      <c r="B906" s="18"/>
      <c r="C906" s="18"/>
      <c r="D906" s="18"/>
      <c r="F906" s="330"/>
    </row>
    <row r="907" spans="1:6" ht="12.75">
      <c r="A907" s="18"/>
      <c r="B907" s="18"/>
      <c r="C907" s="18"/>
      <c r="D907" s="18"/>
      <c r="F907" s="330"/>
    </row>
    <row r="908" spans="1:6" ht="12.75">
      <c r="A908" s="18"/>
      <c r="B908" s="18"/>
      <c r="C908" s="18"/>
      <c r="D908" s="18"/>
      <c r="F908" s="330"/>
    </row>
    <row r="909" spans="1:6" ht="12.75">
      <c r="A909" s="18"/>
      <c r="B909" s="18"/>
      <c r="C909" s="18"/>
      <c r="D909" s="18"/>
      <c r="F909" s="330"/>
    </row>
    <row r="910" spans="1:6" ht="12.75">
      <c r="A910" s="18"/>
      <c r="B910" s="18"/>
      <c r="C910" s="18"/>
      <c r="D910" s="18"/>
      <c r="F910" s="330"/>
    </row>
    <row r="911" spans="1:6" ht="12.75">
      <c r="A911" s="18"/>
      <c r="B911" s="18"/>
      <c r="C911" s="18"/>
      <c r="D911" s="18"/>
      <c r="F911" s="330"/>
    </row>
    <row r="912" spans="1:6" ht="12.75">
      <c r="A912" s="18"/>
      <c r="B912" s="18"/>
      <c r="C912" s="18"/>
      <c r="D912" s="18"/>
      <c r="F912" s="330"/>
    </row>
    <row r="913" spans="1:6" ht="12.75">
      <c r="A913" s="18"/>
      <c r="B913" s="18"/>
      <c r="C913" s="18"/>
      <c r="D913" s="18"/>
      <c r="F913" s="330"/>
    </row>
    <row r="914" spans="1:6" ht="12.75">
      <c r="A914" s="18"/>
      <c r="B914" s="18"/>
      <c r="C914" s="18"/>
      <c r="D914" s="18"/>
      <c r="F914" s="330"/>
    </row>
    <row r="915" spans="1:6" ht="12.75">
      <c r="A915" s="18"/>
      <c r="B915" s="18"/>
      <c r="C915" s="18"/>
      <c r="D915" s="18"/>
      <c r="F915" s="330"/>
    </row>
    <row r="916" spans="1:6" ht="12.75">
      <c r="A916" s="18"/>
      <c r="B916" s="18"/>
      <c r="C916" s="18"/>
      <c r="D916" s="18"/>
      <c r="F916" s="330"/>
    </row>
    <row r="917" spans="1:6" ht="12.75">
      <c r="A917" s="18"/>
      <c r="B917" s="18"/>
      <c r="C917" s="18"/>
      <c r="D917" s="18"/>
      <c r="F917" s="330"/>
    </row>
    <row r="918" spans="1:6" ht="12.75">
      <c r="A918" s="18"/>
      <c r="B918" s="18"/>
      <c r="C918" s="18"/>
      <c r="D918" s="18"/>
      <c r="F918" s="330"/>
    </row>
    <row r="919" spans="1:6" ht="12.75">
      <c r="A919" s="18"/>
      <c r="B919" s="18"/>
      <c r="C919" s="18"/>
      <c r="D919" s="18"/>
      <c r="F919" s="330"/>
    </row>
    <row r="920" spans="1:6" ht="12.75">
      <c r="A920" s="18"/>
      <c r="B920" s="18"/>
      <c r="C920" s="18"/>
      <c r="D920" s="18"/>
      <c r="F920" s="330"/>
    </row>
    <row r="921" spans="1:6" ht="12.75">
      <c r="A921" s="18"/>
      <c r="B921" s="18"/>
      <c r="C921" s="18"/>
      <c r="D921" s="18"/>
      <c r="F921" s="330"/>
    </row>
    <row r="922" spans="1:6" ht="12.75">
      <c r="A922" s="18"/>
      <c r="B922" s="18"/>
      <c r="C922" s="18"/>
      <c r="D922" s="18"/>
      <c r="F922" s="330"/>
    </row>
    <row r="923" spans="1:6" ht="12.75">
      <c r="A923" s="18"/>
      <c r="B923" s="18"/>
      <c r="C923" s="18"/>
      <c r="D923" s="18"/>
      <c r="F923" s="330"/>
    </row>
    <row r="924" spans="1:6" ht="12.75">
      <c r="A924" s="18"/>
      <c r="B924" s="18"/>
      <c r="C924" s="18"/>
      <c r="D924" s="18"/>
      <c r="F924" s="330"/>
    </row>
    <row r="925" spans="1:6" ht="12.75">
      <c r="A925" s="18"/>
      <c r="B925" s="18"/>
      <c r="C925" s="18"/>
      <c r="D925" s="18"/>
      <c r="F925" s="330"/>
    </row>
    <row r="926" spans="1:6" ht="12.75">
      <c r="A926" s="18"/>
      <c r="B926" s="18"/>
      <c r="C926" s="18"/>
      <c r="D926" s="18"/>
      <c r="F926" s="330"/>
    </row>
    <row r="927" spans="1:6" ht="12.75">
      <c r="A927" s="18"/>
      <c r="B927" s="18"/>
      <c r="C927" s="18"/>
      <c r="D927" s="18"/>
      <c r="F927" s="330"/>
    </row>
    <row r="928" spans="1:6" ht="12.75">
      <c r="A928" s="18"/>
      <c r="B928" s="18"/>
      <c r="C928" s="18"/>
      <c r="D928" s="18"/>
      <c r="F928" s="330"/>
    </row>
    <row r="929" spans="1:6" ht="12.75">
      <c r="A929" s="18"/>
      <c r="B929" s="18"/>
      <c r="C929" s="18"/>
      <c r="D929" s="18"/>
      <c r="F929" s="330"/>
    </row>
    <row r="930" spans="1:6" ht="12.75">
      <c r="A930" s="18"/>
      <c r="B930" s="18"/>
      <c r="C930" s="18"/>
      <c r="D930" s="18"/>
      <c r="F930" s="330"/>
    </row>
    <row r="931" spans="1:6" ht="12.75">
      <c r="A931" s="18"/>
      <c r="B931" s="18"/>
      <c r="C931" s="18"/>
      <c r="D931" s="18"/>
      <c r="F931" s="330"/>
    </row>
    <row r="932" spans="1:6" ht="12.75">
      <c r="A932" s="18"/>
      <c r="B932" s="18"/>
      <c r="C932" s="18"/>
      <c r="D932" s="18"/>
      <c r="F932" s="330"/>
    </row>
    <row r="933" spans="1:6" ht="12.75">
      <c r="A933" s="18"/>
      <c r="B933" s="18"/>
      <c r="C933" s="18"/>
      <c r="D933" s="18"/>
      <c r="F933" s="330"/>
    </row>
    <row r="934" spans="1:6" ht="12.75">
      <c r="A934" s="18"/>
      <c r="B934" s="18"/>
      <c r="C934" s="18"/>
      <c r="D934" s="18"/>
      <c r="F934" s="330"/>
    </row>
    <row r="935" spans="1:6" ht="12.75">
      <c r="A935" s="18"/>
      <c r="B935" s="18"/>
      <c r="C935" s="18"/>
      <c r="D935" s="18"/>
      <c r="F935" s="330"/>
    </row>
    <row r="936" spans="1:6" ht="12.75">
      <c r="A936" s="18"/>
      <c r="B936" s="18"/>
      <c r="C936" s="18"/>
      <c r="D936" s="18"/>
      <c r="F936" s="330"/>
    </row>
    <row r="937" spans="1:6" ht="12.75">
      <c r="A937" s="18"/>
      <c r="B937" s="18"/>
      <c r="C937" s="18"/>
      <c r="D937" s="18"/>
      <c r="F937" s="330"/>
    </row>
    <row r="938" spans="1:6" ht="12.75">
      <c r="A938" s="18"/>
      <c r="B938" s="18"/>
      <c r="C938" s="18"/>
      <c r="D938" s="18"/>
      <c r="F938" s="330"/>
    </row>
    <row r="939" spans="1:6" ht="12.75">
      <c r="A939" s="18"/>
      <c r="B939" s="18"/>
      <c r="C939" s="18"/>
      <c r="D939" s="18"/>
      <c r="F939" s="330"/>
    </row>
    <row r="940" spans="1:6" ht="12.75">
      <c r="A940" s="18"/>
      <c r="B940" s="18"/>
      <c r="C940" s="18"/>
      <c r="D940" s="18"/>
      <c r="F940" s="330"/>
    </row>
    <row r="941" spans="1:6" ht="12.75">
      <c r="A941" s="18"/>
      <c r="B941" s="18"/>
      <c r="C941" s="18"/>
      <c r="D941" s="18"/>
      <c r="F941" s="330"/>
    </row>
    <row r="942" spans="1:6" ht="12.75">
      <c r="A942" s="18"/>
      <c r="B942" s="18"/>
      <c r="C942" s="18"/>
      <c r="D942" s="18"/>
      <c r="F942" s="330"/>
    </row>
    <row r="943" spans="1:6" ht="12.75">
      <c r="A943" s="18"/>
      <c r="B943" s="18"/>
      <c r="C943" s="18"/>
      <c r="D943" s="18"/>
      <c r="F943" s="330"/>
    </row>
    <row r="944" spans="1:6" ht="12.75">
      <c r="A944" s="18"/>
      <c r="B944" s="18"/>
      <c r="C944" s="18"/>
      <c r="D944" s="18"/>
      <c r="F944" s="330"/>
    </row>
    <row r="945" spans="1:6" ht="12.75">
      <c r="A945" s="18"/>
      <c r="B945" s="18"/>
      <c r="C945" s="18"/>
      <c r="D945" s="18"/>
      <c r="F945" s="330"/>
    </row>
    <row r="946" spans="1:6" ht="12.75">
      <c r="A946" s="18"/>
      <c r="B946" s="18"/>
      <c r="C946" s="18"/>
      <c r="D946" s="18"/>
      <c r="F946" s="330"/>
    </row>
    <row r="947" spans="1:6" ht="12.75">
      <c r="A947" s="18"/>
      <c r="B947" s="18"/>
      <c r="C947" s="18"/>
      <c r="D947" s="18"/>
      <c r="F947" s="330"/>
    </row>
    <row r="948" spans="1:6" ht="12.75">
      <c r="A948" s="18"/>
      <c r="B948" s="18"/>
      <c r="C948" s="18"/>
      <c r="D948" s="18"/>
      <c r="F948" s="330"/>
    </row>
    <row r="949" spans="1:6" ht="12.75">
      <c r="A949" s="18"/>
      <c r="B949" s="18"/>
      <c r="C949" s="18"/>
      <c r="D949" s="18"/>
      <c r="F949" s="330"/>
    </row>
    <row r="950" spans="1:6" ht="12.75">
      <c r="A950" s="18"/>
      <c r="B950" s="18"/>
      <c r="C950" s="18"/>
      <c r="D950" s="18"/>
      <c r="F950" s="330"/>
    </row>
    <row r="951" spans="1:6" ht="12.75">
      <c r="A951" s="18"/>
      <c r="B951" s="18"/>
      <c r="C951" s="18"/>
      <c r="D951" s="18"/>
      <c r="F951" s="330"/>
    </row>
    <row r="952" spans="1:6" ht="12.75">
      <c r="A952" s="18"/>
      <c r="B952" s="18"/>
      <c r="C952" s="18"/>
      <c r="D952" s="18"/>
      <c r="F952" s="330"/>
    </row>
    <row r="953" spans="1:6" ht="12.75">
      <c r="A953" s="18"/>
      <c r="B953" s="18"/>
      <c r="C953" s="18"/>
      <c r="D953" s="18"/>
      <c r="F953" s="330"/>
    </row>
    <row r="954" spans="1:6" ht="12.75">
      <c r="A954" s="18"/>
      <c r="B954" s="18"/>
      <c r="C954" s="18"/>
      <c r="D954" s="18"/>
      <c r="F954" s="330"/>
    </row>
    <row r="955" spans="1:6" ht="12.75">
      <c r="A955" s="18"/>
      <c r="B955" s="18"/>
      <c r="C955" s="18"/>
      <c r="D955" s="18"/>
      <c r="F955" s="330"/>
    </row>
    <row r="956" spans="1:6" ht="12.75">
      <c r="A956" s="18"/>
      <c r="B956" s="18"/>
      <c r="C956" s="18"/>
      <c r="D956" s="18"/>
      <c r="F956" s="330"/>
    </row>
    <row r="957" spans="1:6" ht="12.75">
      <c r="A957" s="18"/>
      <c r="B957" s="18"/>
      <c r="C957" s="18"/>
      <c r="D957" s="18"/>
      <c r="F957" s="330"/>
    </row>
    <row r="958" spans="1:6" ht="12.75">
      <c r="A958" s="18"/>
      <c r="B958" s="18"/>
      <c r="C958" s="18"/>
      <c r="D958" s="18"/>
      <c r="F958" s="330"/>
    </row>
    <row r="959" spans="1:6" ht="12.75">
      <c r="A959" s="18"/>
      <c r="B959" s="18"/>
      <c r="C959" s="18"/>
      <c r="D959" s="18"/>
      <c r="F959" s="330"/>
    </row>
    <row r="960" spans="1:6" ht="12.75">
      <c r="A960" s="18"/>
      <c r="B960" s="18"/>
      <c r="C960" s="18"/>
      <c r="D960" s="18"/>
      <c r="F960" s="330"/>
    </row>
    <row r="961" spans="1:6" ht="12.75">
      <c r="A961" s="18"/>
      <c r="B961" s="18"/>
      <c r="C961" s="18"/>
      <c r="D961" s="18"/>
      <c r="F961" s="330"/>
    </row>
    <row r="962" spans="1:6" ht="12.75">
      <c r="A962" s="18"/>
      <c r="B962" s="18"/>
      <c r="C962" s="18"/>
      <c r="D962" s="18"/>
      <c r="F962" s="330"/>
    </row>
    <row r="963" spans="1:6" ht="12.75">
      <c r="A963" s="18"/>
      <c r="B963" s="18"/>
      <c r="C963" s="18"/>
      <c r="D963" s="18"/>
      <c r="F963" s="330"/>
    </row>
    <row r="964" spans="1:6" ht="12.75">
      <c r="A964" s="18"/>
      <c r="B964" s="18"/>
      <c r="C964" s="18"/>
      <c r="D964" s="18"/>
      <c r="F964" s="330"/>
    </row>
    <row r="965" spans="1:6" ht="12.75">
      <c r="A965" s="18"/>
      <c r="B965" s="18"/>
      <c r="C965" s="18"/>
      <c r="D965" s="18"/>
      <c r="F965" s="330"/>
    </row>
    <row r="966" spans="1:6" ht="12.75">
      <c r="A966" s="18"/>
      <c r="B966" s="18"/>
      <c r="C966" s="18"/>
      <c r="D966" s="18"/>
      <c r="F966" s="330"/>
    </row>
    <row r="967" spans="1:6" ht="12.75">
      <c r="A967" s="18"/>
      <c r="B967" s="18"/>
      <c r="C967" s="18"/>
      <c r="D967" s="18"/>
      <c r="F967" s="330"/>
    </row>
    <row r="968" spans="1:6" ht="12.75">
      <c r="A968" s="18"/>
      <c r="B968" s="18"/>
      <c r="C968" s="18"/>
      <c r="D968" s="18"/>
      <c r="F968" s="330"/>
    </row>
    <row r="969" spans="1:6" ht="12.75">
      <c r="A969" s="18"/>
      <c r="B969" s="18"/>
      <c r="C969" s="18"/>
      <c r="D969" s="18"/>
      <c r="F969" s="330"/>
    </row>
    <row r="970" spans="1:6" ht="12.75">
      <c r="A970" s="18"/>
      <c r="B970" s="18"/>
      <c r="C970" s="18"/>
      <c r="D970" s="18"/>
      <c r="F970" s="330"/>
    </row>
    <row r="971" spans="1:6" ht="12.75">
      <c r="A971" s="18"/>
      <c r="B971" s="18"/>
      <c r="C971" s="18"/>
      <c r="D971" s="18"/>
      <c r="F971" s="330"/>
    </row>
    <row r="972" spans="1:6" ht="12.75">
      <c r="A972" s="18"/>
      <c r="B972" s="18"/>
      <c r="C972" s="18"/>
      <c r="D972" s="18"/>
      <c r="F972" s="330"/>
    </row>
    <row r="973" spans="1:6" ht="12.75">
      <c r="A973" s="18"/>
      <c r="B973" s="18"/>
      <c r="C973" s="18"/>
      <c r="D973" s="18"/>
      <c r="F973" s="330"/>
    </row>
    <row r="974" spans="1:6" ht="12.75">
      <c r="A974" s="18"/>
      <c r="B974" s="18"/>
      <c r="C974" s="18"/>
      <c r="D974" s="18"/>
      <c r="F974" s="330"/>
    </row>
    <row r="975" spans="1:6" ht="12.75">
      <c r="A975" s="18"/>
      <c r="B975" s="18"/>
      <c r="C975" s="18"/>
      <c r="D975" s="18"/>
      <c r="F975" s="330"/>
    </row>
    <row r="976" spans="1:6" ht="12.75">
      <c r="A976" s="18"/>
      <c r="B976" s="18"/>
      <c r="C976" s="18"/>
      <c r="D976" s="18"/>
      <c r="F976" s="330"/>
    </row>
    <row r="977" spans="1:6" ht="12.75">
      <c r="A977" s="18"/>
      <c r="B977" s="18"/>
      <c r="C977" s="18"/>
      <c r="D977" s="18"/>
      <c r="F977" s="330"/>
    </row>
    <row r="978" spans="1:6" ht="12.75">
      <c r="A978" s="18"/>
      <c r="B978" s="18"/>
      <c r="C978" s="18"/>
      <c r="D978" s="18"/>
      <c r="F978" s="330"/>
    </row>
    <row r="979" spans="1:6" ht="12.75">
      <c r="A979" s="18"/>
      <c r="B979" s="18"/>
      <c r="C979" s="18"/>
      <c r="D979" s="18"/>
      <c r="F979" s="330"/>
    </row>
    <row r="980" spans="1:6" ht="12.75">
      <c r="A980" s="18"/>
      <c r="B980" s="18"/>
      <c r="C980" s="18"/>
      <c r="D980" s="18"/>
      <c r="F980" s="330"/>
    </row>
    <row r="981" spans="1:6" ht="12.75">
      <c r="A981" s="18"/>
      <c r="B981" s="18"/>
      <c r="C981" s="18"/>
      <c r="D981" s="18"/>
      <c r="F981" s="330"/>
    </row>
    <row r="982" spans="1:6" ht="12.75">
      <c r="A982" s="18"/>
      <c r="B982" s="18"/>
      <c r="C982" s="18"/>
      <c r="D982" s="18"/>
      <c r="F982" s="330"/>
    </row>
    <row r="983" spans="1:6" ht="12.75">
      <c r="A983" s="18"/>
      <c r="B983" s="18"/>
      <c r="C983" s="18"/>
      <c r="D983" s="18"/>
      <c r="F983" s="330"/>
    </row>
    <row r="984" spans="1:6" ht="12.75">
      <c r="A984" s="18"/>
      <c r="B984" s="18"/>
      <c r="C984" s="18"/>
      <c r="D984" s="18"/>
      <c r="F984" s="330"/>
    </row>
    <row r="985" spans="1:6" ht="12.75">
      <c r="A985" s="18"/>
      <c r="B985" s="18"/>
      <c r="C985" s="18"/>
      <c r="D985" s="18"/>
      <c r="F985" s="330"/>
    </row>
    <row r="986" spans="1:6" ht="12.75">
      <c r="A986" s="18"/>
      <c r="B986" s="18"/>
      <c r="C986" s="18"/>
      <c r="D986" s="18"/>
      <c r="F986" s="330"/>
    </row>
    <row r="987" spans="1:6" ht="12.75">
      <c r="A987" s="18"/>
      <c r="B987" s="18"/>
      <c r="C987" s="18"/>
      <c r="D987" s="18"/>
      <c r="F987" s="330"/>
    </row>
    <row r="988" spans="1:6" ht="12.75">
      <c r="A988" s="18"/>
      <c r="B988" s="18"/>
      <c r="C988" s="18"/>
      <c r="D988" s="18"/>
      <c r="F988" s="330"/>
    </row>
    <row r="989" spans="1:6" ht="12.75">
      <c r="A989" s="18"/>
      <c r="B989" s="18"/>
      <c r="C989" s="18"/>
      <c r="D989" s="18"/>
      <c r="F989" s="330"/>
    </row>
    <row r="990" spans="1:6" ht="12.75">
      <c r="A990" s="18"/>
      <c r="B990" s="18"/>
      <c r="C990" s="18"/>
      <c r="D990" s="18"/>
      <c r="F990" s="330"/>
    </row>
    <row r="991" spans="1:6" ht="12.75">
      <c r="A991" s="18"/>
      <c r="B991" s="18"/>
      <c r="C991" s="18"/>
      <c r="D991" s="18"/>
      <c r="F991" s="330"/>
    </row>
    <row r="992" spans="1:6" ht="12.75">
      <c r="A992" s="18"/>
      <c r="B992" s="18"/>
      <c r="C992" s="18"/>
      <c r="D992" s="18"/>
      <c r="F992" s="330"/>
    </row>
    <row r="993" spans="1:6" ht="12.75">
      <c r="A993" s="18"/>
      <c r="B993" s="18"/>
      <c r="C993" s="18"/>
      <c r="D993" s="18"/>
      <c r="F993" s="330"/>
    </row>
    <row r="994" spans="1:6" ht="12.75">
      <c r="A994" s="18"/>
      <c r="B994" s="18"/>
      <c r="C994" s="18"/>
      <c r="D994" s="18"/>
      <c r="F994" s="330"/>
    </row>
    <row r="995" spans="1:6" ht="12.75">
      <c r="A995" s="18"/>
      <c r="B995" s="18"/>
      <c r="C995" s="18"/>
      <c r="D995" s="18"/>
      <c r="F995" s="330"/>
    </row>
    <row r="996" spans="1:6" ht="12.75">
      <c r="A996" s="18"/>
      <c r="B996" s="18"/>
      <c r="C996" s="18"/>
      <c r="D996" s="18"/>
      <c r="F996" s="330"/>
    </row>
    <row r="997" spans="1:6" ht="12.75">
      <c r="A997" s="18"/>
      <c r="B997" s="18"/>
      <c r="C997" s="18"/>
      <c r="D997" s="18"/>
      <c r="F997" s="330"/>
    </row>
    <row r="998" spans="1:6" ht="12.75">
      <c r="A998" s="18"/>
      <c r="B998" s="18"/>
      <c r="C998" s="18"/>
      <c r="D998" s="18"/>
      <c r="F998" s="330"/>
    </row>
    <row r="999" spans="1:6" ht="12.75">
      <c r="A999" s="18"/>
      <c r="B999" s="18"/>
      <c r="C999" s="18"/>
      <c r="D999" s="18"/>
      <c r="F999" s="330"/>
    </row>
    <row r="1000" spans="1:6" ht="12.75">
      <c r="A1000" s="18"/>
      <c r="B1000" s="18"/>
      <c r="C1000" s="18"/>
      <c r="D1000" s="18"/>
      <c r="F1000" s="330"/>
    </row>
    <row r="1001" spans="1:6" ht="12.75">
      <c r="A1001" s="18"/>
      <c r="B1001" s="18"/>
      <c r="C1001" s="18"/>
      <c r="D1001" s="18"/>
      <c r="F1001" s="330"/>
    </row>
    <row r="1002" spans="1:6" ht="12.75">
      <c r="A1002" s="18"/>
      <c r="B1002" s="18"/>
      <c r="C1002" s="18"/>
      <c r="D1002" s="18"/>
      <c r="F1002" s="330"/>
    </row>
    <row r="1003" spans="1:6" ht="12.75">
      <c r="A1003" s="18"/>
      <c r="B1003" s="18"/>
      <c r="C1003" s="18"/>
      <c r="D1003" s="18"/>
      <c r="F1003" s="330"/>
    </row>
    <row r="1004" spans="1:6" ht="12.75">
      <c r="A1004" s="18"/>
      <c r="B1004" s="18"/>
      <c r="C1004" s="18"/>
      <c r="D1004" s="18"/>
      <c r="F1004" s="330"/>
    </row>
    <row r="1005" spans="1:6" ht="12.75">
      <c r="A1005" s="18"/>
      <c r="B1005" s="18"/>
      <c r="C1005" s="18"/>
      <c r="D1005" s="18"/>
      <c r="F1005" s="330"/>
    </row>
    <row r="1006" spans="1:6" ht="12.75">
      <c r="A1006" s="18"/>
      <c r="B1006" s="18"/>
      <c r="C1006" s="18"/>
      <c r="D1006" s="18"/>
      <c r="F1006" s="330"/>
    </row>
    <row r="1007" spans="1:6" ht="12.75">
      <c r="A1007" s="18"/>
      <c r="B1007" s="18"/>
      <c r="C1007" s="18"/>
      <c r="D1007" s="18"/>
      <c r="F1007" s="330"/>
    </row>
    <row r="1008" spans="1:6" ht="12.75">
      <c r="A1008" s="18"/>
      <c r="B1008" s="18"/>
      <c r="C1008" s="18"/>
      <c r="D1008" s="18"/>
      <c r="F1008" s="330"/>
    </row>
    <row r="1009" spans="1:6" ht="12.75">
      <c r="A1009" s="18"/>
      <c r="B1009" s="18"/>
      <c r="C1009" s="18"/>
      <c r="D1009" s="18"/>
      <c r="F1009" s="330"/>
    </row>
    <row r="1010" spans="1:6" ht="12.75">
      <c r="A1010" s="18"/>
      <c r="B1010" s="18"/>
      <c r="C1010" s="18"/>
      <c r="D1010" s="18"/>
      <c r="F1010" s="330"/>
    </row>
    <row r="1011" spans="1:6" ht="12.75">
      <c r="A1011" s="18"/>
      <c r="B1011" s="18"/>
      <c r="C1011" s="18"/>
      <c r="D1011" s="18"/>
      <c r="F1011" s="330"/>
    </row>
    <row r="1012" spans="1:6" ht="12.75">
      <c r="A1012" s="18"/>
      <c r="B1012" s="18"/>
      <c r="C1012" s="18"/>
      <c r="D1012" s="18"/>
      <c r="F1012" s="330"/>
    </row>
    <row r="1013" spans="1:6" ht="12.75">
      <c r="A1013" s="18"/>
      <c r="B1013" s="18"/>
      <c r="C1013" s="18"/>
      <c r="D1013" s="18"/>
      <c r="F1013" s="330"/>
    </row>
    <row r="1014" spans="1:6" ht="12.75">
      <c r="A1014" s="18"/>
      <c r="B1014" s="18"/>
      <c r="C1014" s="18"/>
      <c r="D1014" s="18"/>
      <c r="F1014" s="330"/>
    </row>
    <row r="1015" spans="1:6" ht="12.75">
      <c r="A1015" s="18"/>
      <c r="B1015" s="18"/>
      <c r="C1015" s="18"/>
      <c r="D1015" s="18"/>
      <c r="F1015" s="330"/>
    </row>
    <row r="1016" spans="1:6" ht="12.75">
      <c r="A1016" s="18"/>
      <c r="B1016" s="18"/>
      <c r="C1016" s="18"/>
      <c r="D1016" s="18"/>
      <c r="F1016" s="330"/>
    </row>
    <row r="1017" spans="1:6" ht="12.75">
      <c r="A1017" s="18"/>
      <c r="B1017" s="18"/>
      <c r="C1017" s="18"/>
      <c r="D1017" s="18"/>
      <c r="F1017" s="330"/>
    </row>
    <row r="1018" spans="1:6" ht="12.75">
      <c r="A1018" s="18"/>
      <c r="B1018" s="18"/>
      <c r="C1018" s="18"/>
      <c r="D1018" s="18"/>
      <c r="F1018" s="330"/>
    </row>
    <row r="1019" spans="1:6" ht="12.75">
      <c r="A1019" s="18"/>
      <c r="B1019" s="18"/>
      <c r="C1019" s="18"/>
      <c r="D1019" s="18"/>
      <c r="F1019" s="330"/>
    </row>
    <row r="1020" spans="1:6" ht="12.75">
      <c r="A1020" s="18"/>
      <c r="B1020" s="18"/>
      <c r="C1020" s="18"/>
      <c r="D1020" s="18"/>
      <c r="F1020" s="330"/>
    </row>
    <row r="1021" spans="1:6" ht="12.75">
      <c r="A1021" s="18"/>
      <c r="B1021" s="18"/>
      <c r="C1021" s="18"/>
      <c r="D1021" s="18"/>
      <c r="F1021" s="330"/>
    </row>
    <row r="1022" spans="1:6" ht="12.75">
      <c r="A1022" s="18"/>
      <c r="B1022" s="18"/>
      <c r="C1022" s="18"/>
      <c r="D1022" s="18"/>
      <c r="F1022" s="330"/>
    </row>
    <row r="1023" spans="1:6" ht="12.75">
      <c r="A1023" s="18"/>
      <c r="B1023" s="18"/>
      <c r="C1023" s="18"/>
      <c r="D1023" s="18"/>
      <c r="F1023" s="330"/>
    </row>
    <row r="1024" spans="1:6" ht="12.75">
      <c r="A1024" s="18"/>
      <c r="B1024" s="18"/>
      <c r="C1024" s="18"/>
      <c r="D1024" s="18"/>
      <c r="F1024" s="330"/>
    </row>
    <row r="1025" spans="1:6" ht="12.75">
      <c r="A1025" s="18"/>
      <c r="B1025" s="18"/>
      <c r="C1025" s="18"/>
      <c r="D1025" s="18"/>
      <c r="F1025" s="330"/>
    </row>
    <row r="1026" spans="1:6" ht="12.75">
      <c r="A1026" s="18"/>
      <c r="B1026" s="18"/>
      <c r="C1026" s="18"/>
      <c r="D1026" s="18"/>
      <c r="F1026" s="330"/>
    </row>
    <row r="1027" spans="1:6" ht="12.75">
      <c r="A1027" s="18"/>
      <c r="B1027" s="18"/>
      <c r="C1027" s="18"/>
      <c r="D1027" s="18"/>
      <c r="F1027" s="330"/>
    </row>
    <row r="1028" spans="1:6" ht="12.75">
      <c r="A1028" s="18"/>
      <c r="B1028" s="18"/>
      <c r="C1028" s="18"/>
      <c r="D1028" s="18"/>
      <c r="F1028" s="330"/>
    </row>
    <row r="1029" spans="1:6" ht="12.75">
      <c r="A1029" s="18"/>
      <c r="B1029" s="18"/>
      <c r="C1029" s="18"/>
      <c r="D1029" s="18"/>
      <c r="F1029" s="330"/>
    </row>
    <row r="1030" spans="1:6" ht="12.75">
      <c r="A1030" s="18"/>
      <c r="B1030" s="18"/>
      <c r="C1030" s="18"/>
      <c r="D1030" s="18"/>
      <c r="F1030" s="330"/>
    </row>
    <row r="1031" spans="1:6" ht="12.75">
      <c r="A1031" s="18"/>
      <c r="B1031" s="18"/>
      <c r="C1031" s="18"/>
      <c r="D1031" s="18"/>
      <c r="F1031" s="330"/>
    </row>
    <row r="1032" spans="1:6" ht="12.75">
      <c r="A1032" s="18"/>
      <c r="B1032" s="18"/>
      <c r="C1032" s="18"/>
      <c r="D1032" s="18"/>
      <c r="F1032" s="330"/>
    </row>
    <row r="1033" spans="1:6" ht="12.75">
      <c r="A1033" s="18"/>
      <c r="B1033" s="18"/>
      <c r="C1033" s="18"/>
      <c r="D1033" s="18"/>
      <c r="F1033" s="330"/>
    </row>
    <row r="1034" spans="1:6" ht="12.75">
      <c r="A1034" s="18"/>
      <c r="B1034" s="18"/>
      <c r="C1034" s="18"/>
      <c r="D1034" s="18"/>
      <c r="F1034" s="330"/>
    </row>
    <row r="1035" spans="1:6" ht="12.75">
      <c r="A1035" s="18"/>
      <c r="B1035" s="18"/>
      <c r="C1035" s="18"/>
      <c r="D1035" s="18"/>
      <c r="F1035" s="330"/>
    </row>
    <row r="1036" spans="1:6" ht="12.75">
      <c r="A1036" s="18"/>
      <c r="B1036" s="18"/>
      <c r="C1036" s="18"/>
      <c r="D1036" s="18"/>
      <c r="F1036" s="330"/>
    </row>
    <row r="1037" spans="1:6" ht="12.75">
      <c r="A1037" s="18"/>
      <c r="B1037" s="18"/>
      <c r="C1037" s="18"/>
      <c r="D1037" s="18"/>
      <c r="F1037" s="330"/>
    </row>
    <row r="1038" spans="1:6" ht="12.75">
      <c r="A1038" s="18"/>
      <c r="B1038" s="18"/>
      <c r="C1038" s="18"/>
      <c r="D1038" s="18"/>
      <c r="F1038" s="330"/>
    </row>
    <row r="1039" spans="1:6" ht="12.75">
      <c r="A1039" s="18"/>
      <c r="B1039" s="18"/>
      <c r="C1039" s="18"/>
      <c r="D1039" s="18"/>
      <c r="F1039" s="330"/>
    </row>
    <row r="1040" spans="1:6" ht="12.75">
      <c r="A1040" s="18"/>
      <c r="B1040" s="18"/>
      <c r="C1040" s="18"/>
      <c r="D1040" s="18"/>
      <c r="F1040" s="330"/>
    </row>
    <row r="1041" spans="1:6" ht="12.75">
      <c r="A1041" s="18"/>
      <c r="B1041" s="18"/>
      <c r="C1041" s="18"/>
      <c r="D1041" s="18"/>
      <c r="F1041" s="330"/>
    </row>
    <row r="1042" spans="1:6" ht="12.75">
      <c r="A1042" s="18"/>
      <c r="B1042" s="18"/>
      <c r="C1042" s="18"/>
      <c r="D1042" s="18"/>
      <c r="F1042" s="330"/>
    </row>
    <row r="1043" spans="1:6" ht="12.75">
      <c r="A1043" s="18"/>
      <c r="B1043" s="18"/>
      <c r="C1043" s="18"/>
      <c r="D1043" s="18"/>
      <c r="F1043" s="330"/>
    </row>
    <row r="1044" spans="1:6" ht="12.75">
      <c r="A1044" s="18"/>
      <c r="B1044" s="18"/>
      <c r="C1044" s="18"/>
      <c r="D1044" s="18"/>
      <c r="F1044" s="330"/>
    </row>
    <row r="1045" spans="1:6" ht="12.75">
      <c r="A1045" s="18"/>
      <c r="B1045" s="18"/>
      <c r="C1045" s="18"/>
      <c r="D1045" s="18"/>
      <c r="F1045" s="330"/>
    </row>
    <row r="1046" spans="1:6" ht="12.75">
      <c r="A1046" s="18"/>
      <c r="B1046" s="18"/>
      <c r="C1046" s="18"/>
      <c r="D1046" s="18"/>
      <c r="F1046" s="330"/>
    </row>
    <row r="1047" spans="1:6" ht="12.75">
      <c r="A1047" s="18"/>
      <c r="B1047" s="18"/>
      <c r="C1047" s="18"/>
      <c r="D1047" s="18"/>
      <c r="F1047" s="330"/>
    </row>
    <row r="1048" spans="1:6" ht="12.75">
      <c r="A1048" s="18"/>
      <c r="B1048" s="18"/>
      <c r="C1048" s="18"/>
      <c r="D1048" s="18"/>
      <c r="F1048" s="330"/>
    </row>
    <row r="1049" spans="1:6" ht="12.75">
      <c r="A1049" s="18"/>
      <c r="B1049" s="18"/>
      <c r="C1049" s="18"/>
      <c r="D1049" s="18"/>
      <c r="F1049" s="330"/>
    </row>
    <row r="1050" spans="1:6" ht="12.75">
      <c r="A1050" s="18"/>
      <c r="B1050" s="18"/>
      <c r="C1050" s="18"/>
      <c r="D1050" s="18"/>
      <c r="F1050" s="330"/>
    </row>
    <row r="1051" spans="1:6" ht="12.75">
      <c r="A1051" s="18"/>
      <c r="B1051" s="18"/>
      <c r="C1051" s="18"/>
      <c r="D1051" s="18"/>
      <c r="F1051" s="330"/>
    </row>
    <row r="1052" spans="1:6" ht="12.75">
      <c r="A1052" s="18"/>
      <c r="B1052" s="18"/>
      <c r="C1052" s="18"/>
      <c r="D1052" s="18"/>
      <c r="F1052" s="330"/>
    </row>
    <row r="1053" spans="1:6" ht="12.75">
      <c r="A1053" s="18"/>
      <c r="B1053" s="18"/>
      <c r="C1053" s="18"/>
      <c r="D1053" s="18"/>
      <c r="F1053" s="330"/>
    </row>
    <row r="1054" spans="1:6" ht="12.75">
      <c r="A1054" s="18"/>
      <c r="B1054" s="18"/>
      <c r="C1054" s="18"/>
      <c r="D1054" s="18"/>
      <c r="F1054" s="330"/>
    </row>
    <row r="1055" spans="1:6" ht="12.75">
      <c r="A1055" s="18"/>
      <c r="B1055" s="18"/>
      <c r="C1055" s="18"/>
      <c r="D1055" s="18"/>
      <c r="F1055" s="330"/>
    </row>
    <row r="1056" spans="1:6" ht="12.75">
      <c r="A1056" s="18"/>
      <c r="B1056" s="18"/>
      <c r="C1056" s="18"/>
      <c r="D1056" s="18"/>
      <c r="F1056" s="330"/>
    </row>
    <row r="1057" spans="1:6" ht="12.75">
      <c r="A1057" s="18"/>
      <c r="B1057" s="18"/>
      <c r="C1057" s="18"/>
      <c r="D1057" s="18"/>
      <c r="F1057" s="330"/>
    </row>
    <row r="1058" spans="1:6" ht="12.75">
      <c r="A1058" s="18"/>
      <c r="B1058" s="18"/>
      <c r="C1058" s="18"/>
      <c r="D1058" s="18"/>
      <c r="F1058" s="330"/>
    </row>
    <row r="1059" spans="1:6" ht="12.75">
      <c r="A1059" s="18"/>
      <c r="B1059" s="18"/>
      <c r="C1059" s="18"/>
      <c r="D1059" s="18"/>
      <c r="F1059" s="330"/>
    </row>
    <row r="1060" spans="1:6" ht="12.75">
      <c r="A1060" s="18"/>
      <c r="B1060" s="18"/>
      <c r="C1060" s="18"/>
      <c r="D1060" s="18"/>
      <c r="F1060" s="330"/>
    </row>
    <row r="1061" spans="1:6" ht="12.75">
      <c r="A1061" s="18"/>
      <c r="B1061" s="18"/>
      <c r="C1061" s="18"/>
      <c r="D1061" s="18"/>
      <c r="F1061" s="330"/>
    </row>
    <row r="1062" spans="1:6" ht="12.75">
      <c r="A1062" s="18"/>
      <c r="B1062" s="18"/>
      <c r="C1062" s="18"/>
      <c r="D1062" s="18"/>
      <c r="F1062" s="330"/>
    </row>
    <row r="1063" spans="1:6" ht="12.75">
      <c r="A1063" s="18"/>
      <c r="B1063" s="18"/>
      <c r="C1063" s="18"/>
      <c r="D1063" s="18"/>
      <c r="F1063" s="330"/>
    </row>
    <row r="1064" spans="1:6" ht="12.75">
      <c r="A1064" s="18"/>
      <c r="B1064" s="18"/>
      <c r="C1064" s="18"/>
      <c r="D1064" s="18"/>
      <c r="F1064" s="330"/>
    </row>
    <row r="1065" spans="1:6" ht="12.75">
      <c r="A1065" s="18"/>
      <c r="B1065" s="18"/>
      <c r="C1065" s="18"/>
      <c r="D1065" s="18"/>
      <c r="F1065" s="330"/>
    </row>
    <row r="1066" spans="1:6" ht="12.75">
      <c r="A1066" s="18"/>
      <c r="B1066" s="18"/>
      <c r="C1066" s="18"/>
      <c r="D1066" s="18"/>
      <c r="F1066" s="330"/>
    </row>
    <row r="1067" spans="1:6" ht="12.75">
      <c r="A1067" s="18"/>
      <c r="B1067" s="18"/>
      <c r="C1067" s="18"/>
      <c r="D1067" s="18"/>
      <c r="F1067" s="330"/>
    </row>
    <row r="1068" spans="1:6" ht="12.75">
      <c r="A1068" s="18"/>
      <c r="B1068" s="18"/>
      <c r="C1068" s="18"/>
      <c r="D1068" s="18"/>
      <c r="F1068" s="330"/>
    </row>
    <row r="1069" spans="1:6" ht="12.75">
      <c r="A1069" s="18"/>
      <c r="B1069" s="18"/>
      <c r="C1069" s="18"/>
      <c r="D1069" s="18"/>
      <c r="F1069" s="330"/>
    </row>
    <row r="1070" spans="1:6" ht="12.75">
      <c r="A1070" s="18"/>
      <c r="B1070" s="18"/>
      <c r="C1070" s="18"/>
      <c r="D1070" s="18"/>
      <c r="F1070" s="330"/>
    </row>
    <row r="1071" spans="1:6" ht="12.75">
      <c r="A1071" s="18"/>
      <c r="B1071" s="18"/>
      <c r="C1071" s="18"/>
      <c r="D1071" s="18"/>
      <c r="F1071" s="330"/>
    </row>
    <row r="1072" spans="1:6" ht="12.75">
      <c r="A1072" s="18"/>
      <c r="B1072" s="18"/>
      <c r="C1072" s="18"/>
      <c r="D1072" s="18"/>
      <c r="F1072" s="330"/>
    </row>
    <row r="1073" spans="1:6" ht="12.75">
      <c r="A1073" s="18"/>
      <c r="B1073" s="18"/>
      <c r="C1073" s="18"/>
      <c r="D1073" s="18"/>
      <c r="F1073" s="330"/>
    </row>
    <row r="1074" spans="1:6" ht="12.75">
      <c r="A1074" s="18"/>
      <c r="B1074" s="18"/>
      <c r="C1074" s="18"/>
      <c r="D1074" s="18"/>
      <c r="F1074" s="330"/>
    </row>
    <row r="1075" spans="1:6" ht="12.75">
      <c r="A1075" s="18"/>
      <c r="B1075" s="18"/>
      <c r="C1075" s="18"/>
      <c r="D1075" s="18"/>
      <c r="F1075" s="330"/>
    </row>
    <row r="1076" spans="1:6" ht="12.75">
      <c r="A1076" s="18"/>
      <c r="B1076" s="18"/>
      <c r="C1076" s="18"/>
      <c r="D1076" s="18"/>
      <c r="F1076" s="330"/>
    </row>
    <row r="1077" spans="1:6" ht="12.75">
      <c r="A1077" s="18"/>
      <c r="B1077" s="18"/>
      <c r="C1077" s="18"/>
      <c r="D1077" s="18"/>
      <c r="F1077" s="330"/>
    </row>
    <row r="1078" spans="1:6" ht="12.75">
      <c r="A1078" s="18"/>
      <c r="B1078" s="18"/>
      <c r="C1078" s="18"/>
      <c r="D1078" s="18"/>
      <c r="F1078" s="330"/>
    </row>
    <row r="1079" spans="1:6" ht="12.75">
      <c r="A1079" s="18"/>
      <c r="B1079" s="18"/>
      <c r="C1079" s="18"/>
      <c r="D1079" s="18"/>
      <c r="F1079" s="330"/>
    </row>
    <row r="1080" spans="1:6" ht="12.75">
      <c r="A1080" s="18"/>
      <c r="B1080" s="18"/>
      <c r="C1080" s="18"/>
      <c r="D1080" s="18"/>
      <c r="F1080" s="330"/>
    </row>
    <row r="1081" spans="1:6" ht="12.75">
      <c r="A1081" s="18"/>
      <c r="B1081" s="18"/>
      <c r="C1081" s="18"/>
      <c r="D1081" s="18"/>
      <c r="F1081" s="330"/>
    </row>
    <row r="1082" spans="1:6" ht="12.75">
      <c r="A1082" s="18"/>
      <c r="B1082" s="18"/>
      <c r="C1082" s="18"/>
      <c r="D1082" s="18"/>
      <c r="F1082" s="330"/>
    </row>
    <row r="1083" spans="1:6" ht="12.75">
      <c r="A1083" s="18"/>
      <c r="B1083" s="18"/>
      <c r="C1083" s="18"/>
      <c r="D1083" s="18"/>
      <c r="F1083" s="330"/>
    </row>
    <row r="1084" spans="1:6" ht="12.75">
      <c r="A1084" s="18"/>
      <c r="B1084" s="18"/>
      <c r="C1084" s="18"/>
      <c r="D1084" s="18"/>
      <c r="F1084" s="330"/>
    </row>
    <row r="1085" spans="1:6" ht="12.75">
      <c r="A1085" s="18"/>
      <c r="B1085" s="18"/>
      <c r="C1085" s="18"/>
      <c r="D1085" s="18"/>
      <c r="F1085" s="330"/>
    </row>
    <row r="1086" spans="1:6" ht="12.75">
      <c r="A1086" s="18"/>
      <c r="B1086" s="18"/>
      <c r="C1086" s="18"/>
      <c r="D1086" s="18"/>
      <c r="F1086" s="330"/>
    </row>
    <row r="1087" spans="1:6" ht="12.75">
      <c r="A1087" s="18"/>
      <c r="B1087" s="18"/>
      <c r="C1087" s="18"/>
      <c r="D1087" s="18"/>
      <c r="F1087" s="330"/>
    </row>
    <row r="1088" spans="1:6" ht="12.75">
      <c r="A1088" s="18"/>
      <c r="B1088" s="18"/>
      <c r="C1088" s="18"/>
      <c r="D1088" s="18"/>
      <c r="F1088" s="330"/>
    </row>
    <row r="1089" spans="1:6" ht="12.75">
      <c r="A1089" s="18"/>
      <c r="B1089" s="18"/>
      <c r="C1089" s="18"/>
      <c r="D1089" s="18"/>
      <c r="F1089" s="330"/>
    </row>
    <row r="1090" spans="1:6" ht="12.75">
      <c r="A1090" s="18"/>
      <c r="B1090" s="18"/>
      <c r="C1090" s="18"/>
      <c r="D1090" s="18"/>
      <c r="F1090" s="330"/>
    </row>
    <row r="1091" spans="1:6" ht="12.75">
      <c r="A1091" s="18"/>
      <c r="B1091" s="18"/>
      <c r="C1091" s="18"/>
      <c r="D1091" s="18"/>
      <c r="F1091" s="330"/>
    </row>
    <row r="1092" spans="1:6" ht="12.75">
      <c r="A1092" s="18"/>
      <c r="B1092" s="18"/>
      <c r="C1092" s="18"/>
      <c r="D1092" s="18"/>
      <c r="F1092" s="330"/>
    </row>
    <row r="1093" spans="1:6" ht="12.75">
      <c r="A1093" s="18"/>
      <c r="B1093" s="18"/>
      <c r="C1093" s="18"/>
      <c r="D1093" s="18"/>
      <c r="F1093" s="330"/>
    </row>
    <row r="1094" spans="1:6" ht="12.75">
      <c r="A1094" s="18"/>
      <c r="B1094" s="18"/>
      <c r="C1094" s="18"/>
      <c r="D1094" s="18"/>
      <c r="F1094" s="330"/>
    </row>
    <row r="1095" spans="1:6" ht="12.75">
      <c r="A1095" s="18"/>
      <c r="B1095" s="18"/>
      <c r="C1095" s="18"/>
      <c r="D1095" s="18"/>
      <c r="F1095" s="330"/>
    </row>
    <row r="1096" spans="1:6" ht="12.75">
      <c r="A1096" s="18"/>
      <c r="B1096" s="18"/>
      <c r="C1096" s="18"/>
      <c r="D1096" s="18"/>
      <c r="F1096" s="330"/>
    </row>
    <row r="1097" spans="1:6" ht="12.75">
      <c r="A1097" s="18"/>
      <c r="B1097" s="18"/>
      <c r="C1097" s="18"/>
      <c r="D1097" s="18"/>
      <c r="F1097" s="330"/>
    </row>
    <row r="1098" spans="1:6" ht="12.75">
      <c r="A1098" s="18"/>
      <c r="B1098" s="18"/>
      <c r="C1098" s="18"/>
      <c r="D1098" s="18"/>
      <c r="F1098" s="330"/>
    </row>
    <row r="1099" spans="1:6" ht="12.75">
      <c r="A1099" s="18"/>
      <c r="B1099" s="18"/>
      <c r="C1099" s="18"/>
      <c r="D1099" s="18"/>
      <c r="F1099" s="330"/>
    </row>
    <row r="1100" spans="1:6" ht="12.75">
      <c r="A1100" s="18"/>
      <c r="B1100" s="18"/>
      <c r="C1100" s="18"/>
      <c r="D1100" s="18"/>
      <c r="F1100" s="330"/>
    </row>
    <row r="1101" spans="1:6" ht="12.75">
      <c r="A1101" s="18"/>
      <c r="B1101" s="18"/>
      <c r="C1101" s="18"/>
      <c r="D1101" s="18"/>
      <c r="F1101" s="330"/>
    </row>
    <row r="1102" spans="1:6" ht="12.75">
      <c r="A1102" s="18"/>
      <c r="B1102" s="18"/>
      <c r="C1102" s="18"/>
      <c r="D1102" s="18"/>
      <c r="F1102" s="330"/>
    </row>
    <row r="1103" spans="1:6" ht="12.75">
      <c r="A1103" s="18"/>
      <c r="B1103" s="18"/>
      <c r="C1103" s="18"/>
      <c r="D1103" s="18"/>
      <c r="F1103" s="330"/>
    </row>
    <row r="1104" spans="1:6" ht="12.75">
      <c r="A1104" s="18"/>
      <c r="B1104" s="18"/>
      <c r="C1104" s="18"/>
      <c r="D1104" s="18"/>
      <c r="F1104" s="330"/>
    </row>
    <row r="1105" spans="1:6" ht="12.75">
      <c r="A1105" s="18"/>
      <c r="B1105" s="18"/>
      <c r="C1105" s="18"/>
      <c r="D1105" s="18"/>
      <c r="F1105" s="330"/>
    </row>
    <row r="1106" spans="1:6" ht="12.75">
      <c r="A1106" s="18"/>
      <c r="B1106" s="18"/>
      <c r="C1106" s="18"/>
      <c r="D1106" s="18"/>
      <c r="F1106" s="330"/>
    </row>
    <row r="1107" spans="1:6" ht="12.75">
      <c r="A1107" s="18"/>
      <c r="B1107" s="18"/>
      <c r="C1107" s="18"/>
      <c r="D1107" s="18"/>
      <c r="F1107" s="330"/>
    </row>
    <row r="1108" spans="1:6" ht="12.75">
      <c r="A1108" s="18"/>
      <c r="B1108" s="18"/>
      <c r="C1108" s="18"/>
      <c r="D1108" s="18"/>
      <c r="F1108" s="330"/>
    </row>
    <row r="1109" spans="1:6" ht="12.75">
      <c r="A1109" s="18"/>
      <c r="B1109" s="18"/>
      <c r="C1109" s="18"/>
      <c r="D1109" s="18"/>
      <c r="F1109" s="330"/>
    </row>
    <row r="1110" spans="1:6" ht="12.75">
      <c r="A1110" s="18"/>
      <c r="B1110" s="18"/>
      <c r="C1110" s="18"/>
      <c r="D1110" s="18"/>
      <c r="F1110" s="330"/>
    </row>
    <row r="1111" spans="1:6" ht="12.75">
      <c r="A1111" s="18"/>
      <c r="B1111" s="18"/>
      <c r="C1111" s="18"/>
      <c r="D1111" s="18"/>
      <c r="F1111" s="330"/>
    </row>
    <row r="1112" spans="1:6" ht="12.75">
      <c r="A1112" s="18"/>
      <c r="B1112" s="18"/>
      <c r="C1112" s="18"/>
      <c r="D1112" s="18"/>
      <c r="F1112" s="330"/>
    </row>
    <row r="1113" spans="1:6" ht="12.75">
      <c r="A1113" s="18"/>
      <c r="B1113" s="18"/>
      <c r="C1113" s="18"/>
      <c r="D1113" s="18"/>
      <c r="F1113" s="330"/>
    </row>
    <row r="1114" spans="1:6" ht="12.75">
      <c r="A1114" s="18"/>
      <c r="B1114" s="18"/>
      <c r="C1114" s="18"/>
      <c r="D1114" s="18"/>
      <c r="F1114" s="330"/>
    </row>
    <row r="1115" spans="1:6" ht="12.75">
      <c r="A1115" s="18"/>
      <c r="B1115" s="18"/>
      <c r="C1115" s="18"/>
      <c r="D1115" s="18"/>
      <c r="F1115" s="330"/>
    </row>
    <row r="1116" spans="1:6" ht="12.75">
      <c r="A1116" s="18"/>
      <c r="B1116" s="18"/>
      <c r="C1116" s="18"/>
      <c r="D1116" s="18"/>
      <c r="F1116" s="330"/>
    </row>
    <row r="1117" spans="1:6" ht="12.75">
      <c r="A1117" s="18"/>
      <c r="B1117" s="18"/>
      <c r="C1117" s="18"/>
      <c r="D1117" s="18"/>
      <c r="F1117" s="330"/>
    </row>
    <row r="1118" spans="1:6" ht="12.75">
      <c r="A1118" s="18"/>
      <c r="B1118" s="18"/>
      <c r="C1118" s="18"/>
      <c r="D1118" s="18"/>
      <c r="F1118" s="330"/>
    </row>
    <row r="1119" spans="1:6" ht="12.75">
      <c r="A1119" s="18"/>
      <c r="B1119" s="18"/>
      <c r="C1119" s="18"/>
      <c r="D1119" s="18"/>
      <c r="F1119" s="330"/>
    </row>
    <row r="1120" spans="1:6" ht="12.75">
      <c r="A1120" s="18"/>
      <c r="B1120" s="18"/>
      <c r="C1120" s="18"/>
      <c r="D1120" s="18"/>
      <c r="F1120" s="330"/>
    </row>
    <row r="1121" spans="1:6" ht="12.75">
      <c r="A1121" s="18"/>
      <c r="B1121" s="18"/>
      <c r="C1121" s="18"/>
      <c r="D1121" s="18"/>
      <c r="F1121" s="330"/>
    </row>
    <row r="1122" spans="1:6" ht="12.75">
      <c r="A1122" s="18"/>
      <c r="B1122" s="18"/>
      <c r="C1122" s="18"/>
      <c r="D1122" s="18"/>
      <c r="F1122" s="330"/>
    </row>
    <row r="1123" spans="1:6" ht="12.75">
      <c r="A1123" s="18"/>
      <c r="B1123" s="18"/>
      <c r="C1123" s="18"/>
      <c r="D1123" s="18"/>
      <c r="F1123" s="330"/>
    </row>
    <row r="1124" spans="1:6" ht="12.75">
      <c r="A1124" s="18"/>
      <c r="B1124" s="18"/>
      <c r="C1124" s="18"/>
      <c r="D1124" s="18"/>
      <c r="F1124" s="330"/>
    </row>
    <row r="1125" spans="1:6" ht="12.75">
      <c r="A1125" s="18"/>
      <c r="B1125" s="18"/>
      <c r="C1125" s="18"/>
      <c r="D1125" s="18"/>
      <c r="F1125" s="330"/>
    </row>
    <row r="1126" spans="1:6" ht="12.75">
      <c r="A1126" s="18"/>
      <c r="B1126" s="18"/>
      <c r="C1126" s="18"/>
      <c r="D1126" s="18"/>
      <c r="F1126" s="330"/>
    </row>
    <row r="1127" spans="1:6" ht="12.75">
      <c r="A1127" s="18"/>
      <c r="B1127" s="18"/>
      <c r="C1127" s="18"/>
      <c r="D1127" s="18"/>
      <c r="F1127" s="330"/>
    </row>
    <row r="1128" spans="1:6" ht="12.75">
      <c r="A1128" s="18"/>
      <c r="B1128" s="18"/>
      <c r="C1128" s="18"/>
      <c r="D1128" s="18"/>
      <c r="F1128" s="330"/>
    </row>
    <row r="1129" spans="1:6" ht="12.75">
      <c r="A1129" s="18"/>
      <c r="B1129" s="18"/>
      <c r="C1129" s="18"/>
      <c r="D1129" s="18"/>
      <c r="F1129" s="330"/>
    </row>
    <row r="1130" spans="1:6" ht="12.75">
      <c r="A1130" s="18"/>
      <c r="B1130" s="18"/>
      <c r="C1130" s="18"/>
      <c r="D1130" s="18"/>
      <c r="F1130" s="330"/>
    </row>
    <row r="1131" spans="1:6" ht="12.75">
      <c r="A1131" s="18"/>
      <c r="B1131" s="18"/>
      <c r="C1131" s="18"/>
      <c r="D1131" s="18"/>
      <c r="F1131" s="330"/>
    </row>
    <row r="1132" spans="1:6" ht="12.75">
      <c r="A1132" s="18"/>
      <c r="B1132" s="18"/>
      <c r="C1132" s="18"/>
      <c r="D1132" s="18"/>
      <c r="F1132" s="330"/>
    </row>
    <row r="1133" spans="1:6" ht="12.75">
      <c r="A1133" s="18"/>
      <c r="B1133" s="18"/>
      <c r="C1133" s="18"/>
      <c r="D1133" s="18"/>
      <c r="F1133" s="330"/>
    </row>
    <row r="1134" spans="1:6" ht="12.75">
      <c r="A1134" s="18"/>
      <c r="B1134" s="18"/>
      <c r="C1134" s="18"/>
      <c r="D1134" s="18"/>
      <c r="F1134" s="330"/>
    </row>
    <row r="1135" spans="1:6" ht="12.75">
      <c r="A1135" s="18"/>
      <c r="B1135" s="18"/>
      <c r="C1135" s="18"/>
      <c r="D1135" s="18"/>
      <c r="F1135" s="330"/>
    </row>
    <row r="1136" spans="1:6" ht="12.75">
      <c r="A1136" s="18"/>
      <c r="B1136" s="18"/>
      <c r="C1136" s="18"/>
      <c r="D1136" s="18"/>
      <c r="F1136" s="330"/>
    </row>
    <row r="1137" spans="1:6" ht="12.75">
      <c r="A1137" s="18"/>
      <c r="B1137" s="18"/>
      <c r="C1137" s="18"/>
      <c r="D1137" s="18"/>
      <c r="F1137" s="330"/>
    </row>
    <row r="1138" spans="1:6" ht="12.75">
      <c r="A1138" s="18"/>
      <c r="B1138" s="18"/>
      <c r="C1138" s="18"/>
      <c r="D1138" s="18"/>
      <c r="F1138" s="330"/>
    </row>
    <row r="1139" spans="1:6" ht="12.75">
      <c r="A1139" s="18"/>
      <c r="B1139" s="18"/>
      <c r="C1139" s="18"/>
      <c r="D1139" s="18"/>
      <c r="F1139" s="330"/>
    </row>
    <row r="1140" spans="1:6" ht="12.75">
      <c r="A1140" s="18"/>
      <c r="B1140" s="18"/>
      <c r="C1140" s="18"/>
      <c r="D1140" s="18"/>
      <c r="F1140" s="330"/>
    </row>
    <row r="1141" spans="1:6" ht="12.75">
      <c r="A1141" s="18"/>
      <c r="B1141" s="18"/>
      <c r="C1141" s="18"/>
      <c r="D1141" s="18"/>
      <c r="F1141" s="330"/>
    </row>
    <row r="1142" spans="1:6" ht="12.75">
      <c r="A1142" s="18"/>
      <c r="B1142" s="18"/>
      <c r="C1142" s="18"/>
      <c r="D1142" s="18"/>
      <c r="F1142" s="330"/>
    </row>
    <row r="1143" spans="1:6" ht="12.75">
      <c r="A1143" s="18"/>
      <c r="B1143" s="18"/>
      <c r="C1143" s="18"/>
      <c r="D1143" s="18"/>
      <c r="F1143" s="330"/>
    </row>
    <row r="1144" spans="1:6" ht="12.75">
      <c r="A1144" s="18"/>
      <c r="B1144" s="18"/>
      <c r="C1144" s="18"/>
      <c r="D1144" s="18"/>
      <c r="F1144" s="330"/>
    </row>
    <row r="1145" spans="1:6" ht="12.75">
      <c r="A1145" s="18"/>
      <c r="B1145" s="18"/>
      <c r="C1145" s="18"/>
      <c r="D1145" s="18"/>
      <c r="F1145" s="330"/>
    </row>
    <row r="1146" spans="1:6" ht="12.75">
      <c r="A1146" s="18"/>
      <c r="B1146" s="18"/>
      <c r="C1146" s="18"/>
      <c r="D1146" s="18"/>
      <c r="F1146" s="330"/>
    </row>
    <row r="1147" spans="1:6" ht="12.75">
      <c r="A1147" s="18"/>
      <c r="B1147" s="18"/>
      <c r="C1147" s="18"/>
      <c r="D1147" s="18"/>
      <c r="F1147" s="330"/>
    </row>
    <row r="1148" spans="1:6" ht="12.75">
      <c r="A1148" s="18"/>
      <c r="B1148" s="18"/>
      <c r="C1148" s="18"/>
      <c r="D1148" s="18"/>
      <c r="F1148" s="330"/>
    </row>
    <row r="1149" spans="1:6" ht="12.75">
      <c r="A1149" s="18"/>
      <c r="B1149" s="18"/>
      <c r="C1149" s="18"/>
      <c r="D1149" s="18"/>
      <c r="F1149" s="330"/>
    </row>
    <row r="1150" spans="1:6" ht="12.75">
      <c r="A1150" s="18"/>
      <c r="B1150" s="18"/>
      <c r="C1150" s="18"/>
      <c r="D1150" s="18"/>
      <c r="F1150" s="330"/>
    </row>
    <row r="1151" spans="1:6" ht="12.75">
      <c r="A1151" s="18"/>
      <c r="B1151" s="18"/>
      <c r="C1151" s="18"/>
      <c r="D1151" s="18"/>
      <c r="F1151" s="330"/>
    </row>
    <row r="1152" spans="1:6" ht="12.75">
      <c r="A1152" s="18"/>
      <c r="B1152" s="18"/>
      <c r="C1152" s="18"/>
      <c r="D1152" s="18"/>
      <c r="F1152" s="330"/>
    </row>
    <row r="1153" spans="1:6" ht="12.75">
      <c r="A1153" s="18"/>
      <c r="B1153" s="18"/>
      <c r="C1153" s="18"/>
      <c r="D1153" s="18"/>
      <c r="F1153" s="330"/>
    </row>
    <row r="1154" spans="1:6" ht="12.75">
      <c r="A1154" s="18"/>
      <c r="B1154" s="18"/>
      <c r="C1154" s="18"/>
      <c r="D1154" s="18"/>
      <c r="F1154" s="330"/>
    </row>
    <row r="1155" spans="1:6" ht="12.75">
      <c r="A1155" s="18"/>
      <c r="B1155" s="18"/>
      <c r="C1155" s="18"/>
      <c r="D1155" s="18"/>
      <c r="F1155" s="330"/>
    </row>
    <row r="1156" spans="1:6" ht="12.75">
      <c r="A1156" s="18"/>
      <c r="B1156" s="18"/>
      <c r="C1156" s="18"/>
      <c r="D1156" s="18"/>
      <c r="F1156" s="330"/>
    </row>
    <row r="1157" spans="1:6" ht="12.75">
      <c r="A1157" s="18"/>
      <c r="B1157" s="18"/>
      <c r="C1157" s="18"/>
      <c r="D1157" s="18"/>
      <c r="F1157" s="330"/>
    </row>
    <row r="1158" spans="1:6" ht="12.75">
      <c r="A1158" s="18"/>
      <c r="B1158" s="18"/>
      <c r="C1158" s="18"/>
      <c r="D1158" s="18"/>
      <c r="F1158" s="330"/>
    </row>
    <row r="1159" spans="1:6" ht="12.75">
      <c r="A1159" s="18"/>
      <c r="B1159" s="18"/>
      <c r="C1159" s="18"/>
      <c r="D1159" s="18"/>
      <c r="F1159" s="330"/>
    </row>
    <row r="1160" spans="1:6" ht="12.75">
      <c r="A1160" s="18"/>
      <c r="B1160" s="18"/>
      <c r="C1160" s="18"/>
      <c r="D1160" s="18"/>
      <c r="F1160" s="330"/>
    </row>
    <row r="1161" spans="1:6" ht="12.75">
      <c r="A1161" s="18"/>
      <c r="B1161" s="18"/>
      <c r="C1161" s="18"/>
      <c r="D1161" s="18"/>
      <c r="F1161" s="330"/>
    </row>
    <row r="1162" spans="1:6" ht="12.75">
      <c r="A1162" s="18"/>
      <c r="B1162" s="18"/>
      <c r="C1162" s="18"/>
      <c r="D1162" s="18"/>
      <c r="F1162" s="330"/>
    </row>
    <row r="1163" spans="1:6" ht="12.75">
      <c r="A1163" s="18"/>
      <c r="B1163" s="18"/>
      <c r="C1163" s="18"/>
      <c r="D1163" s="18"/>
      <c r="F1163" s="330"/>
    </row>
    <row r="1164" spans="1:6" ht="12.75">
      <c r="A1164" s="18"/>
      <c r="B1164" s="18"/>
      <c r="C1164" s="18"/>
      <c r="D1164" s="18"/>
      <c r="F1164" s="330"/>
    </row>
    <row r="1165" spans="1:6" ht="12.75">
      <c r="A1165" s="18"/>
      <c r="B1165" s="18"/>
      <c r="C1165" s="18"/>
      <c r="D1165" s="18"/>
      <c r="F1165" s="330"/>
    </row>
    <row r="1166" spans="1:6" ht="12.75">
      <c r="A1166" s="18"/>
      <c r="B1166" s="18"/>
      <c r="C1166" s="18"/>
      <c r="D1166" s="18"/>
      <c r="F1166" s="330"/>
    </row>
    <row r="1167" spans="1:6" ht="12.75">
      <c r="A1167" s="18"/>
      <c r="B1167" s="18"/>
      <c r="C1167" s="18"/>
      <c r="D1167" s="18"/>
      <c r="F1167" s="330"/>
    </row>
    <row r="1168" spans="1:6" ht="12.75">
      <c r="A1168" s="18"/>
      <c r="B1168" s="18"/>
      <c r="C1168" s="18"/>
      <c r="D1168" s="18"/>
      <c r="F1168" s="330"/>
    </row>
    <row r="1169" spans="1:6" ht="12.75">
      <c r="A1169" s="18"/>
      <c r="B1169" s="18"/>
      <c r="C1169" s="18"/>
      <c r="D1169" s="18"/>
      <c r="F1169" s="330"/>
    </row>
    <row r="1170" spans="1:6" ht="12.75">
      <c r="A1170" s="18"/>
      <c r="B1170" s="18"/>
      <c r="C1170" s="18"/>
      <c r="D1170" s="18"/>
      <c r="F1170" s="330"/>
    </row>
    <row r="1171" spans="1:6" ht="12.75">
      <c r="A1171" s="18"/>
      <c r="B1171" s="18"/>
      <c r="C1171" s="18"/>
      <c r="D1171" s="18"/>
      <c r="F1171" s="330"/>
    </row>
    <row r="1172" spans="1:6" ht="12.75">
      <c r="A1172" s="18"/>
      <c r="B1172" s="18"/>
      <c r="C1172" s="18"/>
      <c r="D1172" s="18"/>
      <c r="F1172" s="330"/>
    </row>
    <row r="1173" spans="1:6" ht="12.75">
      <c r="A1173" s="18"/>
      <c r="B1173" s="18"/>
      <c r="C1173" s="18"/>
      <c r="D1173" s="18"/>
      <c r="F1173" s="330"/>
    </row>
    <row r="1174" spans="1:6" ht="12.75">
      <c r="A1174" s="18"/>
      <c r="B1174" s="18"/>
      <c r="C1174" s="18"/>
      <c r="D1174" s="18"/>
      <c r="F1174" s="330"/>
    </row>
    <row r="1175" spans="1:6" ht="12.75">
      <c r="A1175" s="18"/>
      <c r="B1175" s="18"/>
      <c r="C1175" s="18"/>
      <c r="D1175" s="18"/>
      <c r="F1175" s="330"/>
    </row>
    <row r="1176" spans="1:6" ht="12.75">
      <c r="A1176" s="18"/>
      <c r="B1176" s="18"/>
      <c r="C1176" s="18"/>
      <c r="D1176" s="18"/>
      <c r="F1176" s="330"/>
    </row>
    <row r="1177" spans="1:6" ht="12.75">
      <c r="A1177" s="18"/>
      <c r="B1177" s="18"/>
      <c r="C1177" s="18"/>
      <c r="D1177" s="18"/>
      <c r="F1177" s="330"/>
    </row>
    <row r="1178" spans="1:6" ht="12.75">
      <c r="A1178" s="18"/>
      <c r="B1178" s="18"/>
      <c r="C1178" s="18"/>
      <c r="D1178" s="18"/>
      <c r="F1178" s="330"/>
    </row>
    <row r="1179" spans="1:6" ht="12.75">
      <c r="A1179" s="18"/>
      <c r="B1179" s="18"/>
      <c r="C1179" s="18"/>
      <c r="D1179" s="18"/>
      <c r="F1179" s="330"/>
    </row>
    <row r="1180" spans="1:6" ht="12.75">
      <c r="A1180" s="18"/>
      <c r="B1180" s="18"/>
      <c r="C1180" s="18"/>
      <c r="D1180" s="18"/>
      <c r="F1180" s="330"/>
    </row>
    <row r="1181" spans="1:6" ht="12.75">
      <c r="A1181" s="18"/>
      <c r="B1181" s="18"/>
      <c r="C1181" s="18"/>
      <c r="D1181" s="18"/>
      <c r="F1181" s="330"/>
    </row>
    <row r="1182" spans="1:6" ht="12.75">
      <c r="A1182" s="18"/>
      <c r="B1182" s="18"/>
      <c r="C1182" s="18"/>
      <c r="D1182" s="18"/>
      <c r="F1182" s="330"/>
    </row>
    <row r="1183" spans="1:6" ht="12.75">
      <c r="A1183" s="18"/>
      <c r="B1183" s="18"/>
      <c r="C1183" s="18"/>
      <c r="D1183" s="18"/>
      <c r="F1183" s="330"/>
    </row>
    <row r="1184" spans="1:6" ht="12.75">
      <c r="A1184" s="18"/>
      <c r="B1184" s="18"/>
      <c r="C1184" s="18"/>
      <c r="D1184" s="18"/>
      <c r="F1184" s="330"/>
    </row>
    <row r="1185" spans="1:6" ht="12.75">
      <c r="A1185" s="18"/>
      <c r="B1185" s="18"/>
      <c r="C1185" s="18"/>
      <c r="D1185" s="18"/>
      <c r="F1185" s="330"/>
    </row>
    <row r="1186" spans="1:6" ht="12.75">
      <c r="A1186" s="18"/>
      <c r="B1186" s="18"/>
      <c r="C1186" s="18"/>
      <c r="D1186" s="18"/>
      <c r="F1186" s="330"/>
    </row>
    <row r="1187" spans="1:6" ht="12.75">
      <c r="A1187" s="18"/>
      <c r="B1187" s="18"/>
      <c r="C1187" s="18"/>
      <c r="D1187" s="18"/>
      <c r="F1187" s="330"/>
    </row>
    <row r="1188" spans="1:6" ht="12.75">
      <c r="A1188" s="18"/>
      <c r="B1188" s="18"/>
      <c r="C1188" s="18"/>
      <c r="D1188" s="18"/>
      <c r="F1188" s="330"/>
    </row>
    <row r="1189" spans="1:6" ht="12.75">
      <c r="A1189" s="18"/>
      <c r="B1189" s="18"/>
      <c r="C1189" s="18"/>
      <c r="D1189" s="18"/>
      <c r="F1189" s="330"/>
    </row>
    <row r="1190" spans="1:6" ht="12.75">
      <c r="A1190" s="18"/>
      <c r="B1190" s="18"/>
      <c r="C1190" s="18"/>
      <c r="D1190" s="18"/>
      <c r="F1190" s="330"/>
    </row>
    <row r="1191" spans="1:6" ht="12.75">
      <c r="A1191" s="18"/>
      <c r="B1191" s="18"/>
      <c r="C1191" s="18"/>
      <c r="D1191" s="18"/>
      <c r="F1191" s="330"/>
    </row>
    <row r="1192" spans="1:6" ht="12.75">
      <c r="A1192" s="18"/>
      <c r="B1192" s="18"/>
      <c r="C1192" s="18"/>
      <c r="D1192" s="18"/>
      <c r="F1192" s="330"/>
    </row>
    <row r="1193" spans="1:6" ht="12.75">
      <c r="A1193" s="18"/>
      <c r="B1193" s="18"/>
      <c r="C1193" s="18"/>
      <c r="D1193" s="18"/>
      <c r="F1193" s="330"/>
    </row>
    <row r="1194" spans="1:6" ht="12.75">
      <c r="A1194" s="18"/>
      <c r="B1194" s="18"/>
      <c r="C1194" s="18"/>
      <c r="D1194" s="18"/>
      <c r="F1194" s="330"/>
    </row>
    <row r="1195" spans="1:6" ht="12.75">
      <c r="A1195" s="18"/>
      <c r="B1195" s="18"/>
      <c r="C1195" s="18"/>
      <c r="D1195" s="18"/>
      <c r="F1195" s="330"/>
    </row>
    <row r="1196" spans="1:6" ht="12.75">
      <c r="A1196" s="18"/>
      <c r="B1196" s="18"/>
      <c r="C1196" s="18"/>
      <c r="D1196" s="18"/>
      <c r="F1196" s="330"/>
    </row>
    <row r="1197" spans="1:6" ht="12.75">
      <c r="A1197" s="18"/>
      <c r="B1197" s="18"/>
      <c r="C1197" s="18"/>
      <c r="D1197" s="18"/>
      <c r="F1197" s="330"/>
    </row>
    <row r="1198" spans="1:6" ht="12.75">
      <c r="A1198" s="18"/>
      <c r="B1198" s="18"/>
      <c r="C1198" s="18"/>
      <c r="D1198" s="18"/>
      <c r="F1198" s="330"/>
    </row>
    <row r="1199" spans="1:6" ht="12.75">
      <c r="A1199" s="18"/>
      <c r="B1199" s="18"/>
      <c r="C1199" s="18"/>
      <c r="D1199" s="18"/>
      <c r="F1199" s="330"/>
    </row>
    <row r="1200" spans="1:6" ht="12.75">
      <c r="A1200" s="18"/>
      <c r="B1200" s="18"/>
      <c r="C1200" s="18"/>
      <c r="D1200" s="18"/>
      <c r="F1200" s="330"/>
    </row>
    <row r="1201" spans="1:6" ht="12.75">
      <c r="A1201" s="18"/>
      <c r="B1201" s="18"/>
      <c r="C1201" s="18"/>
      <c r="D1201" s="18"/>
      <c r="F1201" s="330"/>
    </row>
    <row r="1202" spans="1:6" ht="12.75">
      <c r="A1202" s="18"/>
      <c r="B1202" s="18"/>
      <c r="C1202" s="18"/>
      <c r="D1202" s="18"/>
      <c r="F1202" s="330"/>
    </row>
    <row r="1203" spans="1:6" ht="12.75">
      <c r="A1203" s="18"/>
      <c r="B1203" s="18"/>
      <c r="C1203" s="18"/>
      <c r="D1203" s="18"/>
      <c r="F1203" s="330"/>
    </row>
    <row r="1204" spans="1:6" ht="12.75">
      <c r="A1204" s="18"/>
      <c r="B1204" s="18"/>
      <c r="C1204" s="18"/>
      <c r="D1204" s="18"/>
      <c r="F1204" s="330"/>
    </row>
    <row r="1205" spans="1:6" ht="12.75">
      <c r="A1205" s="18"/>
      <c r="B1205" s="18"/>
      <c r="C1205" s="18"/>
      <c r="D1205" s="18"/>
      <c r="F1205" s="330"/>
    </row>
    <row r="1206" spans="1:6" ht="12.75">
      <c r="A1206" s="18"/>
      <c r="B1206" s="18"/>
      <c r="C1206" s="18"/>
      <c r="D1206" s="18"/>
      <c r="F1206" s="330"/>
    </row>
    <row r="1207" spans="1:6" ht="12.75">
      <c r="A1207" s="18"/>
      <c r="B1207" s="18"/>
      <c r="C1207" s="18"/>
      <c r="D1207" s="18"/>
      <c r="F1207" s="330"/>
    </row>
    <row r="1208" spans="1:6" ht="12.75">
      <c r="A1208" s="18"/>
      <c r="B1208" s="18"/>
      <c r="C1208" s="18"/>
      <c r="D1208" s="18"/>
      <c r="F1208" s="330"/>
    </row>
    <row r="1209" spans="1:6" ht="12.75">
      <c r="A1209" s="18"/>
      <c r="B1209" s="18"/>
      <c r="C1209" s="18"/>
      <c r="D1209" s="18"/>
      <c r="F1209" s="330"/>
    </row>
    <row r="1210" spans="1:6" ht="12.75">
      <c r="A1210" s="18"/>
      <c r="B1210" s="18"/>
      <c r="C1210" s="18"/>
      <c r="D1210" s="18"/>
      <c r="F1210" s="330"/>
    </row>
    <row r="1211" spans="1:6" ht="12.75">
      <c r="A1211" s="18"/>
      <c r="B1211" s="18"/>
      <c r="C1211" s="18"/>
      <c r="D1211" s="18"/>
      <c r="F1211" s="330"/>
    </row>
    <row r="1212" spans="1:6" ht="12.75">
      <c r="A1212" s="18"/>
      <c r="B1212" s="18"/>
      <c r="C1212" s="18"/>
      <c r="D1212" s="18"/>
      <c r="F1212" s="330"/>
    </row>
    <row r="1213" spans="1:6" ht="12.75">
      <c r="A1213" s="18"/>
      <c r="B1213" s="18"/>
      <c r="C1213" s="18"/>
      <c r="D1213" s="18"/>
      <c r="F1213" s="330"/>
    </row>
    <row r="1214" spans="1:6" ht="12.75">
      <c r="A1214" s="18"/>
      <c r="B1214" s="18"/>
      <c r="C1214" s="18"/>
      <c r="D1214" s="18"/>
      <c r="F1214" s="330"/>
    </row>
    <row r="1215" spans="1:6" ht="12.75">
      <c r="A1215" s="18"/>
      <c r="B1215" s="18"/>
      <c r="C1215" s="18"/>
      <c r="D1215" s="18"/>
      <c r="F1215" s="330"/>
    </row>
    <row r="1216" spans="1:6" ht="12.75">
      <c r="A1216" s="18"/>
      <c r="B1216" s="18"/>
      <c r="C1216" s="18"/>
      <c r="D1216" s="18"/>
      <c r="F1216" s="330"/>
    </row>
    <row r="1217" spans="1:6" ht="12.75">
      <c r="A1217" s="18"/>
      <c r="B1217" s="18"/>
      <c r="C1217" s="18"/>
      <c r="D1217" s="18"/>
      <c r="F1217" s="330"/>
    </row>
    <row r="1218" spans="1:6" ht="12.75">
      <c r="A1218" s="18"/>
      <c r="B1218" s="18"/>
      <c r="C1218" s="18"/>
      <c r="D1218" s="18"/>
      <c r="F1218" s="330"/>
    </row>
    <row r="1219" spans="1:6" ht="12.75">
      <c r="A1219" s="18"/>
      <c r="B1219" s="18"/>
      <c r="C1219" s="18"/>
      <c r="D1219" s="18"/>
      <c r="F1219" s="330"/>
    </row>
    <row r="1220" spans="1:6" ht="12.75">
      <c r="A1220" s="18"/>
      <c r="B1220" s="18"/>
      <c r="C1220" s="18"/>
      <c r="D1220" s="18"/>
      <c r="F1220" s="330"/>
    </row>
    <row r="1221" spans="1:6" ht="12.75">
      <c r="A1221" s="18"/>
      <c r="B1221" s="18"/>
      <c r="C1221" s="18"/>
      <c r="D1221" s="18"/>
      <c r="F1221" s="330"/>
    </row>
    <row r="1222" spans="1:6" ht="12.75">
      <c r="A1222" s="18"/>
      <c r="B1222" s="18"/>
      <c r="C1222" s="18"/>
      <c r="D1222" s="18"/>
      <c r="F1222" s="330"/>
    </row>
    <row r="1223" spans="1:6" ht="12.75">
      <c r="A1223" s="18"/>
      <c r="B1223" s="18"/>
      <c r="C1223" s="18"/>
      <c r="D1223" s="18"/>
      <c r="F1223" s="330"/>
    </row>
    <row r="1224" spans="1:6" ht="12.75">
      <c r="A1224" s="18"/>
      <c r="B1224" s="18"/>
      <c r="C1224" s="18"/>
      <c r="D1224" s="18"/>
      <c r="F1224" s="330"/>
    </row>
    <row r="1225" spans="1:6" ht="12.75">
      <c r="A1225" s="18"/>
      <c r="B1225" s="18"/>
      <c r="C1225" s="18"/>
      <c r="D1225" s="18"/>
      <c r="F1225" s="330"/>
    </row>
    <row r="1226" spans="1:6" ht="12.75">
      <c r="A1226" s="18"/>
      <c r="B1226" s="18"/>
      <c r="C1226" s="18"/>
      <c r="D1226" s="18"/>
      <c r="F1226" s="330"/>
    </row>
    <row r="1227" spans="1:6" ht="12.75">
      <c r="A1227" s="18"/>
      <c r="B1227" s="18"/>
      <c r="C1227" s="18"/>
      <c r="D1227" s="18"/>
      <c r="F1227" s="330"/>
    </row>
    <row r="1228" spans="1:6" ht="12.75">
      <c r="A1228" s="18"/>
      <c r="B1228" s="18"/>
      <c r="C1228" s="18"/>
      <c r="D1228" s="18"/>
      <c r="F1228" s="330"/>
    </row>
    <row r="1229" spans="1:6" ht="12.75">
      <c r="A1229" s="18"/>
      <c r="B1229" s="18"/>
      <c r="C1229" s="18"/>
      <c r="D1229" s="18"/>
      <c r="F1229" s="330"/>
    </row>
    <row r="1230" spans="1:6" ht="12.75">
      <c r="A1230" s="18"/>
      <c r="B1230" s="18"/>
      <c r="C1230" s="18"/>
      <c r="D1230" s="18"/>
      <c r="F1230" s="330"/>
    </row>
    <row r="1231" spans="1:6" ht="12.75">
      <c r="A1231" s="18"/>
      <c r="B1231" s="18"/>
      <c r="C1231" s="18"/>
      <c r="D1231" s="18"/>
      <c r="F1231" s="330"/>
    </row>
    <row r="1232" spans="1:6" ht="12.75">
      <c r="A1232" s="18"/>
      <c r="B1232" s="18"/>
      <c r="C1232" s="18"/>
      <c r="D1232" s="18"/>
      <c r="F1232" s="330"/>
    </row>
    <row r="1233" spans="1:6" ht="12.75">
      <c r="A1233" s="18"/>
      <c r="B1233" s="18"/>
      <c r="C1233" s="18"/>
      <c r="D1233" s="18"/>
      <c r="F1233" s="330"/>
    </row>
    <row r="1234" spans="1:6" ht="12.75">
      <c r="A1234" s="18"/>
      <c r="B1234" s="18"/>
      <c r="C1234" s="18"/>
      <c r="D1234" s="18"/>
      <c r="F1234" s="330"/>
    </row>
    <row r="1235" spans="1:6" ht="12.75">
      <c r="A1235" s="18"/>
      <c r="B1235" s="18"/>
      <c r="C1235" s="18"/>
      <c r="D1235" s="18"/>
      <c r="F1235" s="330"/>
    </row>
    <row r="1236" spans="1:6" ht="12.75">
      <c r="A1236" s="18"/>
      <c r="B1236" s="18"/>
      <c r="C1236" s="18"/>
      <c r="D1236" s="18"/>
      <c r="F1236" s="330"/>
    </row>
    <row r="1237" spans="1:6" ht="12.75">
      <c r="A1237" s="18"/>
      <c r="B1237" s="18"/>
      <c r="C1237" s="18"/>
      <c r="D1237" s="18"/>
      <c r="F1237" s="330"/>
    </row>
    <row r="1238" spans="1:6" ht="12.75">
      <c r="A1238" s="18"/>
      <c r="B1238" s="18"/>
      <c r="C1238" s="18"/>
      <c r="D1238" s="18"/>
      <c r="F1238" s="330"/>
    </row>
    <row r="1239" spans="1:6" ht="12.75">
      <c r="A1239" s="18"/>
      <c r="B1239" s="18"/>
      <c r="C1239" s="18"/>
      <c r="D1239" s="18"/>
      <c r="F1239" s="330"/>
    </row>
    <row r="1240" spans="1:6" ht="12.75">
      <c r="A1240" s="18"/>
      <c r="B1240" s="18"/>
      <c r="C1240" s="18"/>
      <c r="D1240" s="18"/>
      <c r="F1240" s="330"/>
    </row>
    <row r="1241" spans="1:6" ht="12.75">
      <c r="A1241" s="18"/>
      <c r="B1241" s="18"/>
      <c r="C1241" s="18"/>
      <c r="D1241" s="18"/>
      <c r="F1241" s="330"/>
    </row>
    <row r="1242" spans="1:6" ht="12.75">
      <c r="A1242" s="18"/>
      <c r="B1242" s="18"/>
      <c r="C1242" s="18"/>
      <c r="D1242" s="18"/>
      <c r="F1242" s="330"/>
    </row>
    <row r="1243" spans="1:6" ht="12.75">
      <c r="A1243" s="18"/>
      <c r="B1243" s="18"/>
      <c r="C1243" s="18"/>
      <c r="D1243" s="18"/>
      <c r="F1243" s="330"/>
    </row>
    <row r="1244" spans="1:6" ht="12.75">
      <c r="A1244" s="18"/>
      <c r="B1244" s="18"/>
      <c r="C1244" s="18"/>
      <c r="D1244" s="18"/>
      <c r="F1244" s="330"/>
    </row>
    <row r="1245" spans="1:6" ht="12.75">
      <c r="A1245" s="18"/>
      <c r="B1245" s="18"/>
      <c r="C1245" s="18"/>
      <c r="D1245" s="18"/>
      <c r="F1245" s="330"/>
    </row>
    <row r="1246" spans="1:6" ht="12.75">
      <c r="A1246" s="18"/>
      <c r="B1246" s="18"/>
      <c r="C1246" s="18"/>
      <c r="D1246" s="18"/>
      <c r="F1246" s="330"/>
    </row>
    <row r="1247" spans="1:6" ht="12.75">
      <c r="A1247" s="18"/>
      <c r="B1247" s="18"/>
      <c r="C1247" s="18"/>
      <c r="D1247" s="18"/>
      <c r="F1247" s="330"/>
    </row>
    <row r="1248" spans="1:6" ht="12.75">
      <c r="A1248" s="18"/>
      <c r="B1248" s="18"/>
      <c r="C1248" s="18"/>
      <c r="D1248" s="18"/>
      <c r="F1248" s="330"/>
    </row>
    <row r="1249" spans="1:6" ht="12.75">
      <c r="A1249" s="18"/>
      <c r="B1249" s="18"/>
      <c r="C1249" s="18"/>
      <c r="D1249" s="18"/>
      <c r="F1249" s="330"/>
    </row>
    <row r="1250" spans="1:6" ht="12.75">
      <c r="A1250" s="18"/>
      <c r="B1250" s="18"/>
      <c r="C1250" s="18"/>
      <c r="D1250" s="18"/>
      <c r="F1250" s="330"/>
    </row>
    <row r="1251" spans="1:6" ht="12.75">
      <c r="A1251" s="18"/>
      <c r="B1251" s="18"/>
      <c r="C1251" s="18"/>
      <c r="D1251" s="18"/>
      <c r="F1251" s="330"/>
    </row>
    <row r="1252" spans="1:6" ht="12.75">
      <c r="A1252" s="18"/>
      <c r="B1252" s="18"/>
      <c r="C1252" s="18"/>
      <c r="D1252" s="18"/>
      <c r="F1252" s="330"/>
    </row>
    <row r="1253" spans="1:6" ht="12.75">
      <c r="A1253" s="18"/>
      <c r="B1253" s="18"/>
      <c r="C1253" s="18"/>
      <c r="D1253" s="18"/>
      <c r="F1253" s="330"/>
    </row>
    <row r="1254" spans="1:6" ht="12.75">
      <c r="A1254" s="18"/>
      <c r="B1254" s="18"/>
      <c r="C1254" s="18"/>
      <c r="D1254" s="18"/>
      <c r="F1254" s="330"/>
    </row>
    <row r="1255" spans="1:6" ht="12.75">
      <c r="A1255" s="18"/>
      <c r="B1255" s="18"/>
      <c r="C1255" s="18"/>
      <c r="D1255" s="18"/>
      <c r="F1255" s="330"/>
    </row>
    <row r="1256" spans="1:6" ht="12.75">
      <c r="A1256" s="18"/>
      <c r="B1256" s="18"/>
      <c r="C1256" s="18"/>
      <c r="D1256" s="18"/>
      <c r="F1256" s="330"/>
    </row>
    <row r="1257" spans="1:6" ht="12.75">
      <c r="A1257" s="18"/>
      <c r="B1257" s="18"/>
      <c r="C1257" s="18"/>
      <c r="D1257" s="18"/>
      <c r="F1257" s="330"/>
    </row>
    <row r="1258" spans="1:6" ht="12.75">
      <c r="A1258" s="18"/>
      <c r="B1258" s="18"/>
      <c r="C1258" s="18"/>
      <c r="D1258" s="18"/>
      <c r="F1258" s="330"/>
    </row>
    <row r="1259" spans="1:6" ht="12.75">
      <c r="A1259" s="18"/>
      <c r="B1259" s="18"/>
      <c r="C1259" s="18"/>
      <c r="D1259" s="18"/>
      <c r="F1259" s="330"/>
    </row>
    <row r="1260" spans="1:6" ht="12.75">
      <c r="A1260" s="18"/>
      <c r="B1260" s="18"/>
      <c r="C1260" s="18"/>
      <c r="D1260" s="18"/>
      <c r="F1260" s="330"/>
    </row>
    <row r="1261" spans="1:6" ht="12.75">
      <c r="A1261" s="18"/>
      <c r="B1261" s="18"/>
      <c r="C1261" s="18"/>
      <c r="D1261" s="18"/>
      <c r="F1261" s="330"/>
    </row>
    <row r="1262" spans="1:6" ht="12.75">
      <c r="A1262" s="18"/>
      <c r="B1262" s="18"/>
      <c r="C1262" s="18"/>
      <c r="D1262" s="18"/>
      <c r="F1262" s="330"/>
    </row>
    <row r="1263" spans="1:6" ht="12.75">
      <c r="A1263" s="18"/>
      <c r="B1263" s="18"/>
      <c r="C1263" s="18"/>
      <c r="D1263" s="18"/>
      <c r="F1263" s="330"/>
    </row>
    <row r="1264" spans="1:6" ht="12.75">
      <c r="A1264" s="18"/>
      <c r="B1264" s="18"/>
      <c r="C1264" s="18"/>
      <c r="D1264" s="18"/>
      <c r="F1264" s="330"/>
    </row>
    <row r="1265" spans="1:6" ht="12.75">
      <c r="A1265" s="18"/>
      <c r="B1265" s="18"/>
      <c r="C1265" s="18"/>
      <c r="D1265" s="18"/>
      <c r="F1265" s="330"/>
    </row>
    <row r="1266" spans="1:6" ht="12.75">
      <c r="A1266" s="18"/>
      <c r="B1266" s="18"/>
      <c r="C1266" s="18"/>
      <c r="D1266" s="18"/>
      <c r="F1266" s="330"/>
    </row>
    <row r="1267" spans="1:6" ht="12.75">
      <c r="A1267" s="18"/>
      <c r="B1267" s="18"/>
      <c r="C1267" s="18"/>
      <c r="D1267" s="18"/>
      <c r="F1267" s="330"/>
    </row>
    <row r="1268" spans="1:6" ht="12.75">
      <c r="A1268" s="18"/>
      <c r="B1268" s="18"/>
      <c r="C1268" s="18"/>
      <c r="D1268" s="18"/>
      <c r="F1268" s="330"/>
    </row>
    <row r="1269" spans="1:6" ht="12.75">
      <c r="A1269" s="18"/>
      <c r="B1269" s="18"/>
      <c r="C1269" s="18"/>
      <c r="D1269" s="18"/>
      <c r="F1269" s="330"/>
    </row>
    <row r="1270" spans="1:6" ht="12.75">
      <c r="A1270" s="18"/>
      <c r="B1270" s="18"/>
      <c r="C1270" s="18"/>
      <c r="D1270" s="18"/>
      <c r="F1270" s="330"/>
    </row>
    <row r="1271" spans="1:6" ht="12.75">
      <c r="A1271" s="18"/>
      <c r="B1271" s="18"/>
      <c r="C1271" s="18"/>
      <c r="D1271" s="18"/>
      <c r="F1271" s="330"/>
    </row>
    <row r="1272" spans="1:6" ht="12.75">
      <c r="A1272" s="18"/>
      <c r="B1272" s="18"/>
      <c r="C1272" s="18"/>
      <c r="D1272" s="18"/>
      <c r="F1272" s="330"/>
    </row>
    <row r="1273" spans="1:6" ht="12.75">
      <c r="A1273" s="18"/>
      <c r="B1273" s="18"/>
      <c r="C1273" s="18"/>
      <c r="D1273" s="18"/>
      <c r="F1273" s="330"/>
    </row>
    <row r="1274" spans="1:6" ht="12.75">
      <c r="A1274" s="18"/>
      <c r="B1274" s="18"/>
      <c r="C1274" s="18"/>
      <c r="D1274" s="18"/>
      <c r="F1274" s="330"/>
    </row>
    <row r="1275" spans="1:6" ht="12.75">
      <c r="A1275" s="18"/>
      <c r="B1275" s="18"/>
      <c r="C1275" s="18"/>
      <c r="D1275" s="18"/>
      <c r="F1275" s="330"/>
    </row>
    <row r="1276" spans="1:6" ht="12.75">
      <c r="A1276" s="18"/>
      <c r="B1276" s="18"/>
      <c r="C1276" s="18"/>
      <c r="D1276" s="18"/>
      <c r="F1276" s="330"/>
    </row>
    <row r="1277" spans="1:6" ht="12.75">
      <c r="A1277" s="18"/>
      <c r="B1277" s="18"/>
      <c r="C1277" s="18"/>
      <c r="D1277" s="18"/>
      <c r="F1277" s="330"/>
    </row>
    <row r="1278" spans="1:6" ht="12.75">
      <c r="A1278" s="18"/>
      <c r="B1278" s="18"/>
      <c r="C1278" s="18"/>
      <c r="D1278" s="18"/>
      <c r="F1278" s="330"/>
    </row>
    <row r="1279" spans="1:6" ht="12.75">
      <c r="A1279" s="18"/>
      <c r="B1279" s="18"/>
      <c r="C1279" s="18"/>
      <c r="D1279" s="18"/>
      <c r="F1279" s="330"/>
    </row>
    <row r="1280" spans="1:6" ht="12.75">
      <c r="A1280" s="18"/>
      <c r="B1280" s="18"/>
      <c r="C1280" s="18"/>
      <c r="D1280" s="18"/>
      <c r="F1280" s="330"/>
    </row>
    <row r="1281" spans="1:6" ht="12.75">
      <c r="A1281" s="18"/>
      <c r="B1281" s="18"/>
      <c r="C1281" s="18"/>
      <c r="D1281" s="18"/>
      <c r="F1281" s="330"/>
    </row>
    <row r="1282" spans="1:6" ht="12.75">
      <c r="A1282" s="18"/>
      <c r="B1282" s="18"/>
      <c r="C1282" s="18"/>
      <c r="D1282" s="18"/>
      <c r="F1282" s="330"/>
    </row>
    <row r="1283" spans="1:6" ht="12.75">
      <c r="A1283" s="18"/>
      <c r="B1283" s="18"/>
      <c r="C1283" s="18"/>
      <c r="D1283" s="18"/>
      <c r="F1283" s="330"/>
    </row>
    <row r="1284" spans="1:6" ht="12.75">
      <c r="A1284" s="18"/>
      <c r="B1284" s="18"/>
      <c r="C1284" s="18"/>
      <c r="D1284" s="18"/>
      <c r="F1284" s="330"/>
    </row>
    <row r="1285" spans="1:6" ht="12.75">
      <c r="A1285" s="18"/>
      <c r="B1285" s="18"/>
      <c r="C1285" s="18"/>
      <c r="D1285" s="18"/>
      <c r="F1285" s="330"/>
    </row>
    <row r="1286" spans="1:6" ht="12.75">
      <c r="A1286" s="18"/>
      <c r="B1286" s="18"/>
      <c r="C1286" s="18"/>
      <c r="D1286" s="18"/>
      <c r="F1286" s="330"/>
    </row>
    <row r="1287" spans="1:6" ht="12.75">
      <c r="A1287" s="18"/>
      <c r="B1287" s="18"/>
      <c r="C1287" s="18"/>
      <c r="D1287" s="18"/>
      <c r="F1287" s="330"/>
    </row>
    <row r="1288" spans="1:6" ht="12.75">
      <c r="A1288" s="18"/>
      <c r="B1288" s="18"/>
      <c r="C1288" s="18"/>
      <c r="D1288" s="18"/>
      <c r="F1288" s="330"/>
    </row>
    <row r="1289" spans="1:6" ht="12.75">
      <c r="A1289" s="18"/>
      <c r="B1289" s="18"/>
      <c r="C1289" s="18"/>
      <c r="D1289" s="18"/>
      <c r="F1289" s="330"/>
    </row>
    <row r="1290" spans="1:6" ht="12.75">
      <c r="A1290" s="18"/>
      <c r="B1290" s="18"/>
      <c r="C1290" s="18"/>
      <c r="D1290" s="18"/>
      <c r="F1290" s="330"/>
    </row>
    <row r="1291" spans="1:6" ht="12.75">
      <c r="A1291" s="18"/>
      <c r="B1291" s="18"/>
      <c r="C1291" s="18"/>
      <c r="D1291" s="18"/>
      <c r="F1291" s="330"/>
    </row>
    <row r="1292" spans="1:6" ht="12.75">
      <c r="A1292" s="18"/>
      <c r="B1292" s="18"/>
      <c r="C1292" s="18"/>
      <c r="D1292" s="18"/>
      <c r="F1292" s="330"/>
    </row>
    <row r="1293" spans="1:6" ht="12.75">
      <c r="A1293" s="18"/>
      <c r="B1293" s="18"/>
      <c r="C1293" s="18"/>
      <c r="D1293" s="18"/>
      <c r="F1293" s="330"/>
    </row>
    <row r="1294" spans="1:6" ht="12.75">
      <c r="A1294" s="18"/>
      <c r="B1294" s="18"/>
      <c r="C1294" s="18"/>
      <c r="D1294" s="18"/>
      <c r="F1294" s="330"/>
    </row>
    <row r="1295" spans="1:6" ht="12.75">
      <c r="A1295" s="18"/>
      <c r="B1295" s="18"/>
      <c r="C1295" s="18"/>
      <c r="D1295" s="18"/>
      <c r="F1295" s="330"/>
    </row>
    <row r="1296" spans="1:6" ht="12.75">
      <c r="A1296" s="18"/>
      <c r="B1296" s="18"/>
      <c r="C1296" s="18"/>
      <c r="D1296" s="18"/>
      <c r="F1296" s="330"/>
    </row>
    <row r="1297" spans="1:6" ht="12.75">
      <c r="A1297" s="18"/>
      <c r="B1297" s="18"/>
      <c r="C1297" s="18"/>
      <c r="D1297" s="18"/>
      <c r="F1297" s="330"/>
    </row>
    <row r="1298" spans="1:6" ht="12.75">
      <c r="A1298" s="18"/>
      <c r="B1298" s="18"/>
      <c r="C1298" s="18"/>
      <c r="D1298" s="18"/>
      <c r="F1298" s="330"/>
    </row>
    <row r="1299" spans="1:6" ht="12.75">
      <c r="A1299" s="18"/>
      <c r="B1299" s="18"/>
      <c r="C1299" s="18"/>
      <c r="D1299" s="18"/>
      <c r="F1299" s="330"/>
    </row>
    <row r="1300" spans="1:6" ht="12.75">
      <c r="A1300" s="18"/>
      <c r="B1300" s="18"/>
      <c r="C1300" s="18"/>
      <c r="D1300" s="18"/>
      <c r="F1300" s="330"/>
    </row>
    <row r="1301" spans="1:6" ht="12.75">
      <c r="A1301" s="18"/>
      <c r="B1301" s="18"/>
      <c r="C1301" s="18"/>
      <c r="D1301" s="18"/>
      <c r="F1301" s="330"/>
    </row>
    <row r="1302" spans="1:6" ht="12.75">
      <c r="A1302" s="18"/>
      <c r="B1302" s="18"/>
      <c r="C1302" s="18"/>
      <c r="D1302" s="18"/>
      <c r="F1302" s="330"/>
    </row>
    <row r="1303" spans="1:6" ht="12.75">
      <c r="A1303" s="18"/>
      <c r="B1303" s="18"/>
      <c r="C1303" s="18"/>
      <c r="D1303" s="18"/>
      <c r="F1303" s="330"/>
    </row>
    <row r="1304" spans="1:6" ht="12.75">
      <c r="A1304" s="18"/>
      <c r="B1304" s="18"/>
      <c r="C1304" s="18"/>
      <c r="D1304" s="18"/>
      <c r="F1304" s="330"/>
    </row>
    <row r="1305" spans="1:6" ht="12.75">
      <c r="A1305" s="18"/>
      <c r="B1305" s="18"/>
      <c r="C1305" s="18"/>
      <c r="D1305" s="18"/>
      <c r="F1305" s="330"/>
    </row>
    <row r="1306" spans="1:6" ht="12.75">
      <c r="A1306" s="18"/>
      <c r="B1306" s="18"/>
      <c r="C1306" s="18"/>
      <c r="D1306" s="18"/>
      <c r="F1306" s="330"/>
    </row>
    <row r="1307" spans="1:6" ht="12.75">
      <c r="A1307" s="18"/>
      <c r="B1307" s="18"/>
      <c r="C1307" s="18"/>
      <c r="D1307" s="18"/>
      <c r="F1307" s="330"/>
    </row>
    <row r="1308" spans="1:6" ht="12.75">
      <c r="A1308" s="18"/>
      <c r="B1308" s="18"/>
      <c r="C1308" s="18"/>
      <c r="D1308" s="18"/>
      <c r="F1308" s="330"/>
    </row>
    <row r="1309" spans="1:6" ht="12.75">
      <c r="A1309" s="18"/>
      <c r="B1309" s="18"/>
      <c r="C1309" s="18"/>
      <c r="D1309" s="18"/>
      <c r="F1309" s="330"/>
    </row>
    <row r="1310" spans="1:6" ht="12.75">
      <c r="A1310" s="18"/>
      <c r="B1310" s="18"/>
      <c r="C1310" s="18"/>
      <c r="D1310" s="18"/>
      <c r="F1310" s="330"/>
    </row>
    <row r="1311" spans="1:6" ht="12.75">
      <c r="A1311" s="18"/>
      <c r="B1311" s="18"/>
      <c r="C1311" s="18"/>
      <c r="D1311" s="18"/>
      <c r="F1311" s="330"/>
    </row>
    <row r="1312" spans="1:6" ht="12.75">
      <c r="A1312" s="18"/>
      <c r="B1312" s="18"/>
      <c r="C1312" s="18"/>
      <c r="D1312" s="18"/>
      <c r="F1312" s="330"/>
    </row>
    <row r="1313" spans="1:6" ht="12.75">
      <c r="A1313" s="18"/>
      <c r="B1313" s="18"/>
      <c r="C1313" s="18"/>
      <c r="D1313" s="18"/>
      <c r="F1313" s="330"/>
    </row>
    <row r="1314" spans="1:6" ht="12.75">
      <c r="A1314" s="18"/>
      <c r="B1314" s="18"/>
      <c r="C1314" s="18"/>
      <c r="D1314" s="18"/>
      <c r="F1314" s="330"/>
    </row>
    <row r="1315" spans="1:6" ht="12.75">
      <c r="A1315" s="18"/>
      <c r="B1315" s="18"/>
      <c r="C1315" s="18"/>
      <c r="D1315" s="18"/>
      <c r="F1315" s="330"/>
    </row>
    <row r="1316" spans="1:6" ht="12.75">
      <c r="A1316" s="18"/>
      <c r="B1316" s="18"/>
      <c r="C1316" s="18"/>
      <c r="D1316" s="18"/>
      <c r="F1316" s="330"/>
    </row>
    <row r="1317" spans="1:6" ht="12.75">
      <c r="A1317" s="18"/>
      <c r="B1317" s="18"/>
      <c r="C1317" s="18"/>
      <c r="D1317" s="18"/>
      <c r="F1317" s="330"/>
    </row>
    <row r="1318" spans="1:6" ht="12.75">
      <c r="A1318" s="18"/>
      <c r="B1318" s="18"/>
      <c r="C1318" s="18"/>
      <c r="D1318" s="18"/>
      <c r="F1318" s="330"/>
    </row>
    <row r="1319" spans="1:6" ht="12.75">
      <c r="A1319" s="18"/>
      <c r="B1319" s="18"/>
      <c r="C1319" s="18"/>
      <c r="D1319" s="18"/>
      <c r="F1319" s="330"/>
    </row>
    <row r="1320" spans="1:6" ht="12.75">
      <c r="A1320" s="18"/>
      <c r="B1320" s="18"/>
      <c r="C1320" s="18"/>
      <c r="D1320" s="18"/>
      <c r="F1320" s="330"/>
    </row>
    <row r="1321" spans="1:6" ht="12.75">
      <c r="A1321" s="18"/>
      <c r="B1321" s="18"/>
      <c r="C1321" s="18"/>
      <c r="D1321" s="18"/>
      <c r="F1321" s="330"/>
    </row>
    <row r="1322" spans="1:6" ht="12.75">
      <c r="A1322" s="18"/>
      <c r="B1322" s="18"/>
      <c r="C1322" s="18"/>
      <c r="D1322" s="18"/>
      <c r="F1322" s="330"/>
    </row>
    <row r="1323" spans="1:6" ht="12.75">
      <c r="A1323" s="18"/>
      <c r="B1323" s="18"/>
      <c r="C1323" s="18"/>
      <c r="D1323" s="18"/>
      <c r="F1323" s="330"/>
    </row>
    <row r="1324" spans="1:6" ht="12.75">
      <c r="A1324" s="18"/>
      <c r="B1324" s="18"/>
      <c r="C1324" s="18"/>
      <c r="D1324" s="18"/>
      <c r="F1324" s="330"/>
    </row>
    <row r="1325" spans="1:6" ht="12.75">
      <c r="A1325" s="18"/>
      <c r="B1325" s="18"/>
      <c r="C1325" s="18"/>
      <c r="D1325" s="18"/>
      <c r="F1325" s="330"/>
    </row>
    <row r="1326" spans="1:6" ht="12.75">
      <c r="A1326" s="18"/>
      <c r="B1326" s="18"/>
      <c r="C1326" s="18"/>
      <c r="D1326" s="18"/>
      <c r="F1326" s="330"/>
    </row>
    <row r="1327" spans="1:6" ht="12.75">
      <c r="A1327" s="18"/>
      <c r="B1327" s="18"/>
      <c r="C1327" s="18"/>
      <c r="D1327" s="18"/>
      <c r="F1327" s="330"/>
    </row>
    <row r="1328" spans="1:6" ht="12.75">
      <c r="A1328" s="18"/>
      <c r="B1328" s="18"/>
      <c r="C1328" s="18"/>
      <c r="D1328" s="18"/>
      <c r="F1328" s="330"/>
    </row>
    <row r="1329" spans="1:6" ht="12.75">
      <c r="A1329" s="18"/>
      <c r="B1329" s="18"/>
      <c r="C1329" s="18"/>
      <c r="D1329" s="18"/>
      <c r="F1329" s="330"/>
    </row>
    <row r="1330" spans="1:6" ht="12.75">
      <c r="A1330" s="18"/>
      <c r="B1330" s="18"/>
      <c r="C1330" s="18"/>
      <c r="D1330" s="18"/>
      <c r="F1330" s="330"/>
    </row>
    <row r="1331" spans="1:6" ht="12.75">
      <c r="A1331" s="18"/>
      <c r="B1331" s="18"/>
      <c r="C1331" s="18"/>
      <c r="D1331" s="18"/>
      <c r="F1331" s="330"/>
    </row>
    <row r="1332" spans="1:6" ht="12.75">
      <c r="A1332" s="18"/>
      <c r="B1332" s="18"/>
      <c r="C1332" s="18"/>
      <c r="D1332" s="18"/>
      <c r="F1332" s="330"/>
    </row>
    <row r="1333" spans="1:6" ht="12.75">
      <c r="A1333" s="18"/>
      <c r="B1333" s="18"/>
      <c r="C1333" s="18"/>
      <c r="D1333" s="18"/>
      <c r="F1333" s="330"/>
    </row>
    <row r="1334" spans="1:6" ht="12.75">
      <c r="A1334" s="18"/>
      <c r="B1334" s="18"/>
      <c r="C1334" s="18"/>
      <c r="D1334" s="18"/>
      <c r="F1334" s="330"/>
    </row>
    <row r="1335" spans="1:6" ht="12.75">
      <c r="A1335" s="18"/>
      <c r="B1335" s="18"/>
      <c r="C1335" s="18"/>
      <c r="D1335" s="18"/>
      <c r="F1335" s="330"/>
    </row>
    <row r="1336" spans="1:6" ht="12.75">
      <c r="A1336" s="18"/>
      <c r="B1336" s="18"/>
      <c r="C1336" s="18"/>
      <c r="D1336" s="18"/>
      <c r="F1336" s="330"/>
    </row>
    <row r="1337" spans="1:6" ht="12.75">
      <c r="A1337" s="18"/>
      <c r="B1337" s="18"/>
      <c r="C1337" s="18"/>
      <c r="D1337" s="18"/>
      <c r="F1337" s="330"/>
    </row>
    <row r="1338" spans="1:6" ht="12.75">
      <c r="A1338" s="18"/>
      <c r="B1338" s="18"/>
      <c r="C1338" s="18"/>
      <c r="D1338" s="18"/>
      <c r="F1338" s="330"/>
    </row>
    <row r="1339" spans="1:6" ht="12.75">
      <c r="A1339" s="18"/>
      <c r="B1339" s="18"/>
      <c r="C1339" s="18"/>
      <c r="D1339" s="18"/>
      <c r="F1339" s="330"/>
    </row>
    <row r="1340" spans="1:6" ht="12.75">
      <c r="A1340" s="18"/>
      <c r="B1340" s="18"/>
      <c r="C1340" s="18"/>
      <c r="D1340" s="18"/>
      <c r="F1340" s="330"/>
    </row>
    <row r="1341" spans="1:6" ht="12.75">
      <c r="A1341" s="18"/>
      <c r="B1341" s="18"/>
      <c r="C1341" s="18"/>
      <c r="D1341" s="18"/>
      <c r="F1341" s="330"/>
    </row>
    <row r="1342" spans="1:6" ht="12.75">
      <c r="A1342" s="18"/>
      <c r="B1342" s="18"/>
      <c r="C1342" s="18"/>
      <c r="D1342" s="18"/>
      <c r="F1342" s="330"/>
    </row>
    <row r="1343" spans="1:6" ht="12.75">
      <c r="A1343" s="18"/>
      <c r="B1343" s="18"/>
      <c r="C1343" s="18"/>
      <c r="D1343" s="18"/>
      <c r="F1343" s="330"/>
    </row>
    <row r="1344" spans="1:6" ht="12.75">
      <c r="A1344" s="18"/>
      <c r="B1344" s="18"/>
      <c r="C1344" s="18"/>
      <c r="D1344" s="18"/>
      <c r="F1344" s="330"/>
    </row>
    <row r="1345" spans="1:6" ht="12.75">
      <c r="A1345" s="18"/>
      <c r="B1345" s="18"/>
      <c r="C1345" s="18"/>
      <c r="D1345" s="18"/>
      <c r="F1345" s="330"/>
    </row>
    <row r="1346" spans="1:6" ht="12.75">
      <c r="A1346" s="18"/>
      <c r="B1346" s="18"/>
      <c r="C1346" s="18"/>
      <c r="D1346" s="18"/>
      <c r="F1346" s="330"/>
    </row>
    <row r="1347" spans="1:6" ht="12.75">
      <c r="A1347" s="18"/>
      <c r="B1347" s="18"/>
      <c r="C1347" s="18"/>
      <c r="D1347" s="18"/>
      <c r="F1347" s="330"/>
    </row>
    <row r="1348" spans="1:6" ht="12.75">
      <c r="A1348" s="18"/>
      <c r="B1348" s="18"/>
      <c r="C1348" s="18"/>
      <c r="D1348" s="18"/>
      <c r="F1348" s="330"/>
    </row>
    <row r="1349" spans="1:6" ht="12.75">
      <c r="A1349" s="18"/>
      <c r="B1349" s="18"/>
      <c r="C1349" s="18"/>
      <c r="D1349" s="18"/>
      <c r="F1349" s="330"/>
    </row>
    <row r="1350" spans="1:6" ht="12.75">
      <c r="A1350" s="18"/>
      <c r="B1350" s="18"/>
      <c r="C1350" s="18"/>
      <c r="D1350" s="18"/>
      <c r="F1350" s="330"/>
    </row>
    <row r="1351" spans="1:6" ht="12.75">
      <c r="A1351" s="18"/>
      <c r="B1351" s="18"/>
      <c r="C1351" s="18"/>
      <c r="D1351" s="18"/>
      <c r="F1351" s="330"/>
    </row>
    <row r="1352" spans="1:6" ht="12.75">
      <c r="A1352" s="18"/>
      <c r="B1352" s="18"/>
      <c r="C1352" s="18"/>
      <c r="D1352" s="18"/>
      <c r="F1352" s="330"/>
    </row>
    <row r="1353" spans="1:6" ht="12.75">
      <c r="A1353" s="18"/>
      <c r="B1353" s="18"/>
      <c r="C1353" s="18"/>
      <c r="D1353" s="18"/>
      <c r="F1353" s="330"/>
    </row>
    <row r="1354" spans="1:6" ht="12.75">
      <c r="A1354" s="18"/>
      <c r="B1354" s="18"/>
      <c r="C1354" s="18"/>
      <c r="D1354" s="18"/>
      <c r="F1354" s="330"/>
    </row>
    <row r="1355" spans="1:6" ht="12.75">
      <c r="A1355" s="18"/>
      <c r="B1355" s="18"/>
      <c r="C1355" s="18"/>
      <c r="D1355" s="18"/>
      <c r="F1355" s="330"/>
    </row>
    <row r="1356" spans="1:6" ht="12.75">
      <c r="A1356" s="18"/>
      <c r="B1356" s="18"/>
      <c r="C1356" s="18"/>
      <c r="D1356" s="18"/>
      <c r="F1356" s="330"/>
    </row>
    <row r="1357" spans="1:6" ht="12.75">
      <c r="A1357" s="18"/>
      <c r="B1357" s="18"/>
      <c r="C1357" s="18"/>
      <c r="D1357" s="18"/>
      <c r="F1357" s="330"/>
    </row>
    <row r="1358" spans="1:6" ht="12.75">
      <c r="A1358" s="18"/>
      <c r="B1358" s="18"/>
      <c r="C1358" s="18"/>
      <c r="D1358" s="18"/>
      <c r="F1358" s="330"/>
    </row>
    <row r="1359" spans="1:6" ht="12.75">
      <c r="A1359" s="18"/>
      <c r="B1359" s="18"/>
      <c r="C1359" s="18"/>
      <c r="D1359" s="18"/>
      <c r="F1359" s="330"/>
    </row>
    <row r="1360" spans="1:6" ht="12.75">
      <c r="A1360" s="18"/>
      <c r="B1360" s="18"/>
      <c r="C1360" s="18"/>
      <c r="D1360" s="18"/>
      <c r="F1360" s="330"/>
    </row>
    <row r="1361" spans="1:6" ht="12.75">
      <c r="A1361" s="18"/>
      <c r="B1361" s="18"/>
      <c r="C1361" s="18"/>
      <c r="D1361" s="18"/>
      <c r="F1361" s="330"/>
    </row>
    <row r="1362" spans="1:6" ht="12.75">
      <c r="A1362" s="18"/>
      <c r="B1362" s="18"/>
      <c r="C1362" s="18"/>
      <c r="D1362" s="18"/>
      <c r="F1362" s="330"/>
    </row>
    <row r="1363" spans="1:6" ht="12.75">
      <c r="A1363" s="18"/>
      <c r="B1363" s="18"/>
      <c r="C1363" s="18"/>
      <c r="D1363" s="18"/>
      <c r="F1363" s="330"/>
    </row>
    <row r="1364" spans="1:6" ht="12.75">
      <c r="A1364" s="18"/>
      <c r="B1364" s="18"/>
      <c r="C1364" s="18"/>
      <c r="D1364" s="18"/>
      <c r="F1364" s="330"/>
    </row>
    <row r="1365" spans="1:6" ht="12.75">
      <c r="A1365" s="18"/>
      <c r="B1365" s="18"/>
      <c r="C1365" s="18"/>
      <c r="D1365" s="18"/>
      <c r="F1365" s="330"/>
    </row>
    <row r="1366" spans="1:6" ht="12.75">
      <c r="A1366" s="18"/>
      <c r="B1366" s="18"/>
      <c r="C1366" s="18"/>
      <c r="D1366" s="18"/>
      <c r="F1366" s="330"/>
    </row>
    <row r="1367" spans="1:6" ht="12.75">
      <c r="A1367" s="18"/>
      <c r="B1367" s="18"/>
      <c r="C1367" s="18"/>
      <c r="D1367" s="18"/>
      <c r="F1367" s="330"/>
    </row>
    <row r="1368" spans="1:6" ht="12.75">
      <c r="A1368" s="18"/>
      <c r="B1368" s="18"/>
      <c r="C1368" s="18"/>
      <c r="D1368" s="18"/>
      <c r="F1368" s="330"/>
    </row>
    <row r="1369" spans="1:6" ht="12.75">
      <c r="A1369" s="18"/>
      <c r="B1369" s="18"/>
      <c r="C1369" s="18"/>
      <c r="D1369" s="18"/>
      <c r="F1369" s="330"/>
    </row>
    <row r="1370" spans="1:6" ht="12.75">
      <c r="A1370" s="18"/>
      <c r="B1370" s="18"/>
      <c r="C1370" s="18"/>
      <c r="D1370" s="18"/>
      <c r="F1370" s="330"/>
    </row>
    <row r="1371" spans="1:6" ht="12.75">
      <c r="A1371" s="18"/>
      <c r="B1371" s="18"/>
      <c r="C1371" s="18"/>
      <c r="D1371" s="18"/>
      <c r="F1371" s="330"/>
    </row>
    <row r="1372" spans="1:6" ht="12.75">
      <c r="A1372" s="18"/>
      <c r="B1372" s="18"/>
      <c r="C1372" s="18"/>
      <c r="D1372" s="18"/>
      <c r="F1372" s="330"/>
    </row>
    <row r="1373" spans="1:6" ht="12.75">
      <c r="A1373" s="18"/>
      <c r="B1373" s="18"/>
      <c r="C1373" s="18"/>
      <c r="D1373" s="18"/>
      <c r="F1373" s="330"/>
    </row>
    <row r="1374" spans="1:6" ht="12.75">
      <c r="A1374" s="18"/>
      <c r="B1374" s="18"/>
      <c r="C1374" s="18"/>
      <c r="D1374" s="18"/>
      <c r="F1374" s="330"/>
    </row>
    <row r="1375" spans="1:6" ht="12.75">
      <c r="A1375" s="18"/>
      <c r="B1375" s="18"/>
      <c r="C1375" s="18"/>
      <c r="D1375" s="18"/>
      <c r="F1375" s="330"/>
    </row>
    <row r="1376" spans="1:6" ht="12.75">
      <c r="A1376" s="18"/>
      <c r="B1376" s="18"/>
      <c r="C1376" s="18"/>
      <c r="D1376" s="18"/>
      <c r="F1376" s="330"/>
    </row>
    <row r="1377" spans="1:6" ht="12.75">
      <c r="A1377" s="18"/>
      <c r="B1377" s="18"/>
      <c r="C1377" s="18"/>
      <c r="D1377" s="18"/>
      <c r="F1377" s="330"/>
    </row>
    <row r="1378" spans="1:6" ht="12.75">
      <c r="A1378" s="18"/>
      <c r="B1378" s="18"/>
      <c r="C1378" s="18"/>
      <c r="D1378" s="18"/>
      <c r="F1378" s="330"/>
    </row>
    <row r="1379" spans="1:6" ht="12.75">
      <c r="A1379" s="18"/>
      <c r="B1379" s="18"/>
      <c r="C1379" s="18"/>
      <c r="D1379" s="18"/>
      <c r="F1379" s="330"/>
    </row>
    <row r="1380" spans="1:6" ht="12.75">
      <c r="A1380" s="18"/>
      <c r="B1380" s="18"/>
      <c r="C1380" s="18"/>
      <c r="D1380" s="18"/>
      <c r="F1380" s="330"/>
    </row>
    <row r="1381" spans="1:6" ht="12.75">
      <c r="A1381" s="18"/>
      <c r="B1381" s="18"/>
      <c r="C1381" s="18"/>
      <c r="D1381" s="18"/>
      <c r="F1381" s="330"/>
    </row>
    <row r="1382" spans="1:6" ht="12.75">
      <c r="A1382" s="18"/>
      <c r="B1382" s="18"/>
      <c r="C1382" s="18"/>
      <c r="D1382" s="18"/>
      <c r="F1382" s="330"/>
    </row>
    <row r="1383" spans="1:6" ht="12.75">
      <c r="A1383" s="18"/>
      <c r="B1383" s="18"/>
      <c r="C1383" s="18"/>
      <c r="D1383" s="18"/>
      <c r="F1383" s="330"/>
    </row>
    <row r="1384" spans="1:6" ht="12.75">
      <c r="A1384" s="18"/>
      <c r="B1384" s="18"/>
      <c r="C1384" s="18"/>
      <c r="D1384" s="18"/>
      <c r="F1384" s="330"/>
    </row>
    <row r="1385" spans="1:6" ht="12.75">
      <c r="A1385" s="18"/>
      <c r="B1385" s="18"/>
      <c r="C1385" s="18"/>
      <c r="D1385" s="18"/>
      <c r="F1385" s="330"/>
    </row>
    <row r="1386" spans="1:6" ht="12.75">
      <c r="A1386" s="18"/>
      <c r="B1386" s="18"/>
      <c r="C1386" s="18"/>
      <c r="D1386" s="18"/>
      <c r="F1386" s="330"/>
    </row>
    <row r="1387" spans="1:6" ht="12.75">
      <c r="A1387" s="18"/>
      <c r="B1387" s="18"/>
      <c r="C1387" s="18"/>
      <c r="D1387" s="18"/>
      <c r="F1387" s="330"/>
    </row>
    <row r="1388" spans="1:6" ht="12.75">
      <c r="A1388" s="18"/>
      <c r="B1388" s="18"/>
      <c r="C1388" s="18"/>
      <c r="D1388" s="18"/>
      <c r="F1388" s="330"/>
    </row>
    <row r="1389" spans="1:6" ht="12.75">
      <c r="A1389" s="18"/>
      <c r="B1389" s="18"/>
      <c r="C1389" s="18"/>
      <c r="D1389" s="18"/>
      <c r="F1389" s="330"/>
    </row>
    <row r="1390" spans="1:6" ht="12.75">
      <c r="A1390" s="18"/>
      <c r="B1390" s="18"/>
      <c r="C1390" s="18"/>
      <c r="D1390" s="18"/>
      <c r="F1390" s="330"/>
    </row>
    <row r="1391" spans="1:6" ht="12.75">
      <c r="A1391" s="18"/>
      <c r="B1391" s="18"/>
      <c r="C1391" s="18"/>
      <c r="D1391" s="18"/>
      <c r="F1391" s="330"/>
    </row>
    <row r="1392" spans="1:6" ht="12.75">
      <c r="A1392" s="18"/>
      <c r="B1392" s="18"/>
      <c r="C1392" s="18"/>
      <c r="D1392" s="18"/>
      <c r="F1392" s="330"/>
    </row>
    <row r="1393" spans="1:6" ht="12.75">
      <c r="A1393" s="18"/>
      <c r="B1393" s="18"/>
      <c r="C1393" s="18"/>
      <c r="D1393" s="18"/>
      <c r="F1393" s="330"/>
    </row>
    <row r="1394" spans="1:6" ht="12.75">
      <c r="A1394" s="18"/>
      <c r="B1394" s="18"/>
      <c r="C1394" s="18"/>
      <c r="D1394" s="18"/>
      <c r="F1394" s="330"/>
    </row>
    <row r="1395" spans="1:6" ht="12.75">
      <c r="A1395" s="18"/>
      <c r="B1395" s="18"/>
      <c r="C1395" s="18"/>
      <c r="D1395" s="18"/>
      <c r="F1395" s="330"/>
    </row>
    <row r="1396" spans="1:6" ht="12.75">
      <c r="A1396" s="18"/>
      <c r="B1396" s="18"/>
      <c r="C1396" s="18"/>
      <c r="D1396" s="18"/>
      <c r="F1396" s="330"/>
    </row>
    <row r="1397" spans="1:6" ht="12.75">
      <c r="A1397" s="18"/>
      <c r="B1397" s="18"/>
      <c r="C1397" s="18"/>
      <c r="D1397" s="18"/>
      <c r="F1397" s="330"/>
    </row>
    <row r="1398" spans="1:6" ht="12.75">
      <c r="A1398" s="18"/>
      <c r="B1398" s="18"/>
      <c r="C1398" s="18"/>
      <c r="D1398" s="18"/>
      <c r="F1398" s="330"/>
    </row>
    <row r="1399" spans="1:6" ht="12.75">
      <c r="A1399" s="18"/>
      <c r="B1399" s="18"/>
      <c r="C1399" s="18"/>
      <c r="D1399" s="18"/>
      <c r="F1399" s="330"/>
    </row>
    <row r="1400" spans="1:6" ht="12.75">
      <c r="A1400" s="18"/>
      <c r="B1400" s="18"/>
      <c r="C1400" s="18"/>
      <c r="D1400" s="18"/>
      <c r="F1400" s="330"/>
    </row>
    <row r="1401" spans="1:6" ht="12.75">
      <c r="A1401" s="18"/>
      <c r="B1401" s="18"/>
      <c r="C1401" s="18"/>
      <c r="D1401" s="18"/>
      <c r="F1401" s="330"/>
    </row>
    <row r="1402" spans="1:6" ht="12.75">
      <c r="A1402" s="18"/>
      <c r="B1402" s="18"/>
      <c r="C1402" s="18"/>
      <c r="D1402" s="18"/>
      <c r="F1402" s="330"/>
    </row>
    <row r="1403" spans="1:6" ht="12.75">
      <c r="A1403" s="18"/>
      <c r="B1403" s="18"/>
      <c r="C1403" s="18"/>
      <c r="D1403" s="18"/>
      <c r="F1403" s="330"/>
    </row>
    <row r="1404" spans="1:6" ht="12.75">
      <c r="A1404" s="18"/>
      <c r="B1404" s="18"/>
      <c r="C1404" s="18"/>
      <c r="D1404" s="18"/>
      <c r="F1404" s="330"/>
    </row>
    <row r="1405" spans="1:6" ht="12.75">
      <c r="A1405" s="18"/>
      <c r="B1405" s="18"/>
      <c r="C1405" s="18"/>
      <c r="D1405" s="18"/>
      <c r="F1405" s="330"/>
    </row>
    <row r="1406" spans="1:6" ht="12.75">
      <c r="A1406" s="18"/>
      <c r="B1406" s="18"/>
      <c r="C1406" s="18"/>
      <c r="D1406" s="18"/>
      <c r="F1406" s="330"/>
    </row>
    <row r="1407" spans="1:6" ht="12.75">
      <c r="A1407" s="18"/>
      <c r="B1407" s="18"/>
      <c r="C1407" s="18"/>
      <c r="D1407" s="18"/>
      <c r="F1407" s="330"/>
    </row>
    <row r="1408" spans="1:6" ht="12.75">
      <c r="A1408" s="18"/>
      <c r="B1408" s="18"/>
      <c r="C1408" s="18"/>
      <c r="D1408" s="18"/>
      <c r="F1408" s="330"/>
    </row>
    <row r="1409" spans="1:6" ht="12.75">
      <c r="A1409" s="18"/>
      <c r="B1409" s="18"/>
      <c r="C1409" s="18"/>
      <c r="D1409" s="18"/>
      <c r="F1409" s="330"/>
    </row>
    <row r="1410" spans="1:6" ht="12.75">
      <c r="A1410" s="18"/>
      <c r="B1410" s="18"/>
      <c r="C1410" s="18"/>
      <c r="D1410" s="18"/>
      <c r="F1410" s="330"/>
    </row>
    <row r="1411" spans="1:6" ht="12.75">
      <c r="A1411" s="18"/>
      <c r="B1411" s="18"/>
      <c r="C1411" s="18"/>
      <c r="D1411" s="18"/>
      <c r="F1411" s="330"/>
    </row>
    <row r="1412" spans="1:6" ht="12.75">
      <c r="A1412" s="18"/>
      <c r="B1412" s="18"/>
      <c r="C1412" s="18"/>
      <c r="D1412" s="18"/>
      <c r="F1412" s="330"/>
    </row>
    <row r="1413" spans="1:6" ht="12.75">
      <c r="A1413" s="18"/>
      <c r="B1413" s="18"/>
      <c r="C1413" s="18"/>
      <c r="D1413" s="18"/>
      <c r="F1413" s="330"/>
    </row>
    <row r="1414" spans="1:6" ht="12.75">
      <c r="A1414" s="18"/>
      <c r="B1414" s="18"/>
      <c r="C1414" s="18"/>
      <c r="D1414" s="18"/>
      <c r="F1414" s="330"/>
    </row>
    <row r="1415" spans="1:6" ht="12.75">
      <c r="A1415" s="18"/>
      <c r="B1415" s="18"/>
      <c r="C1415" s="18"/>
      <c r="D1415" s="18"/>
      <c r="F1415" s="330"/>
    </row>
    <row r="1416" spans="1:6" ht="12.75">
      <c r="A1416" s="18"/>
      <c r="B1416" s="18"/>
      <c r="C1416" s="18"/>
      <c r="D1416" s="18"/>
      <c r="F1416" s="330"/>
    </row>
    <row r="1417" spans="1:6" ht="12.75">
      <c r="A1417" s="18"/>
      <c r="B1417" s="18"/>
      <c r="C1417" s="18"/>
      <c r="D1417" s="18"/>
      <c r="F1417" s="330"/>
    </row>
    <row r="1418" spans="1:6" ht="12.75">
      <c r="A1418" s="18"/>
      <c r="B1418" s="18"/>
      <c r="C1418" s="18"/>
      <c r="D1418" s="18"/>
      <c r="F1418" s="330"/>
    </row>
    <row r="1419" spans="1:6" ht="12.75">
      <c r="A1419" s="18"/>
      <c r="B1419" s="18"/>
      <c r="C1419" s="18"/>
      <c r="D1419" s="18"/>
      <c r="F1419" s="330"/>
    </row>
    <row r="1420" spans="1:6" ht="12.75">
      <c r="A1420" s="18"/>
      <c r="B1420" s="18"/>
      <c r="C1420" s="18"/>
      <c r="D1420" s="18"/>
      <c r="F1420" s="330"/>
    </row>
    <row r="1421" spans="1:6" ht="12.75">
      <c r="A1421" s="18"/>
      <c r="B1421" s="18"/>
      <c r="C1421" s="18"/>
      <c r="D1421" s="18"/>
      <c r="F1421" s="330"/>
    </row>
    <row r="1422" spans="1:6" ht="12.75">
      <c r="A1422" s="18"/>
      <c r="B1422" s="18"/>
      <c r="C1422" s="18"/>
      <c r="D1422" s="18"/>
      <c r="F1422" s="330"/>
    </row>
    <row r="1423" spans="1:6" ht="12.75">
      <c r="A1423" s="18"/>
      <c r="B1423" s="18"/>
      <c r="C1423" s="18"/>
      <c r="D1423" s="18"/>
      <c r="F1423" s="330"/>
    </row>
    <row r="1424" spans="1:6" ht="12.75">
      <c r="A1424" s="18"/>
      <c r="B1424" s="18"/>
      <c r="C1424" s="18"/>
      <c r="D1424" s="18"/>
      <c r="F1424" s="330"/>
    </row>
    <row r="1425" spans="1:6" ht="12.75">
      <c r="A1425" s="18"/>
      <c r="B1425" s="18"/>
      <c r="C1425" s="18"/>
      <c r="D1425" s="18"/>
      <c r="F1425" s="330"/>
    </row>
    <row r="1426" spans="1:6" ht="12.75">
      <c r="A1426" s="18"/>
      <c r="B1426" s="18"/>
      <c r="C1426" s="18"/>
      <c r="D1426" s="18"/>
      <c r="F1426" s="330"/>
    </row>
    <row r="1427" spans="1:6" ht="12.75">
      <c r="A1427" s="18"/>
      <c r="B1427" s="18"/>
      <c r="C1427" s="18"/>
      <c r="D1427" s="18"/>
      <c r="F1427" s="330"/>
    </row>
    <row r="1428" spans="1:6" ht="12.75">
      <c r="A1428" s="18"/>
      <c r="B1428" s="18"/>
      <c r="C1428" s="18"/>
      <c r="D1428" s="18"/>
      <c r="F1428" s="330"/>
    </row>
    <row r="1429" spans="1:6" ht="12.75">
      <c r="A1429" s="18"/>
      <c r="B1429" s="18"/>
      <c r="C1429" s="18"/>
      <c r="D1429" s="18"/>
      <c r="F1429" s="330"/>
    </row>
    <row r="1430" spans="1:6" ht="12.75">
      <c r="A1430" s="18"/>
      <c r="B1430" s="18"/>
      <c r="C1430" s="18"/>
      <c r="D1430" s="18"/>
      <c r="F1430" s="330"/>
    </row>
    <row r="1431" spans="1:6" ht="12.75">
      <c r="A1431" s="18"/>
      <c r="B1431" s="18"/>
      <c r="C1431" s="18"/>
      <c r="D1431" s="18"/>
      <c r="F1431" s="330"/>
    </row>
    <row r="1432" spans="1:6" ht="12.75">
      <c r="A1432" s="18"/>
      <c r="B1432" s="18"/>
      <c r="C1432" s="18"/>
      <c r="D1432" s="18"/>
      <c r="F1432" s="330"/>
    </row>
    <row r="1433" spans="1:6" ht="12.75">
      <c r="A1433" s="18"/>
      <c r="B1433" s="18"/>
      <c r="C1433" s="18"/>
      <c r="D1433" s="18"/>
      <c r="F1433" s="330"/>
    </row>
    <row r="1434" spans="1:6" ht="12.75">
      <c r="A1434" s="18"/>
      <c r="B1434" s="18"/>
      <c r="C1434" s="18"/>
      <c r="D1434" s="18"/>
      <c r="F1434" s="330"/>
    </row>
    <row r="1435" spans="1:6" ht="12.75">
      <c r="A1435" s="18"/>
      <c r="B1435" s="18"/>
      <c r="C1435" s="18"/>
      <c r="D1435" s="18"/>
      <c r="F1435" s="330"/>
    </row>
    <row r="1436" spans="1:6" ht="12.75">
      <c r="A1436" s="18"/>
      <c r="B1436" s="18"/>
      <c r="C1436" s="18"/>
      <c r="D1436" s="18"/>
      <c r="F1436" s="330"/>
    </row>
    <row r="1437" spans="1:6" ht="12.75">
      <c r="A1437" s="18"/>
      <c r="B1437" s="18"/>
      <c r="C1437" s="18"/>
      <c r="D1437" s="18"/>
      <c r="F1437" s="330"/>
    </row>
    <row r="1438" spans="1:6" ht="12.75">
      <c r="A1438" s="18"/>
      <c r="B1438" s="18"/>
      <c r="C1438" s="18"/>
      <c r="D1438" s="18"/>
      <c r="F1438" s="330"/>
    </row>
    <row r="1439" spans="1:6" ht="12.75">
      <c r="A1439" s="18"/>
      <c r="B1439" s="18"/>
      <c r="C1439" s="18"/>
      <c r="D1439" s="18"/>
      <c r="F1439" s="330"/>
    </row>
    <row r="1440" spans="1:6" ht="12.75">
      <c r="A1440" s="18"/>
      <c r="B1440" s="18"/>
      <c r="C1440" s="18"/>
      <c r="D1440" s="18"/>
      <c r="F1440" s="330"/>
    </row>
    <row r="1441" spans="1:6" ht="12.75">
      <c r="A1441" s="18"/>
      <c r="B1441" s="18"/>
      <c r="C1441" s="18"/>
      <c r="D1441" s="18"/>
      <c r="F1441" s="330"/>
    </row>
    <row r="1442" spans="1:6" ht="12.75">
      <c r="A1442" s="18"/>
      <c r="B1442" s="18"/>
      <c r="C1442" s="18"/>
      <c r="D1442" s="18"/>
      <c r="F1442" s="330"/>
    </row>
    <row r="1443" spans="1:6" ht="12.75">
      <c r="A1443" s="18"/>
      <c r="B1443" s="18"/>
      <c r="C1443" s="18"/>
      <c r="D1443" s="18"/>
      <c r="F1443" s="330"/>
    </row>
    <row r="1444" spans="1:6" ht="12.75">
      <c r="A1444" s="18"/>
      <c r="B1444" s="18"/>
      <c r="C1444" s="18"/>
      <c r="D1444" s="18"/>
      <c r="F1444" s="330"/>
    </row>
    <row r="1445" spans="1:6" ht="12.75">
      <c r="A1445" s="18"/>
      <c r="B1445" s="18"/>
      <c r="C1445" s="18"/>
      <c r="D1445" s="18"/>
      <c r="F1445" s="330"/>
    </row>
    <row r="1446" spans="1:6" ht="12.75">
      <c r="A1446" s="18"/>
      <c r="B1446" s="18"/>
      <c r="C1446" s="18"/>
      <c r="D1446" s="18"/>
      <c r="F1446" s="330"/>
    </row>
    <row r="1447" spans="1:6" ht="12.75">
      <c r="A1447" s="18"/>
      <c r="B1447" s="18"/>
      <c r="C1447" s="18"/>
      <c r="D1447" s="18"/>
      <c r="F1447" s="330"/>
    </row>
    <row r="1448" spans="1:6" ht="12.75">
      <c r="A1448" s="18"/>
      <c r="B1448" s="18"/>
      <c r="C1448" s="18"/>
      <c r="D1448" s="18"/>
      <c r="F1448" s="330"/>
    </row>
    <row r="1449" spans="1:6" ht="12.75">
      <c r="A1449" s="18"/>
      <c r="B1449" s="18"/>
      <c r="C1449" s="18"/>
      <c r="D1449" s="18"/>
      <c r="F1449" s="330"/>
    </row>
    <row r="1450" spans="1:6" ht="12.75">
      <c r="A1450" s="18"/>
      <c r="B1450" s="18"/>
      <c r="C1450" s="18"/>
      <c r="D1450" s="18"/>
      <c r="F1450" s="330"/>
    </row>
    <row r="1451" spans="1:6" ht="12.75">
      <c r="A1451" s="18"/>
      <c r="B1451" s="18"/>
      <c r="C1451" s="18"/>
      <c r="D1451" s="18"/>
      <c r="F1451" s="330"/>
    </row>
    <row r="1452" spans="1:6" ht="12.75">
      <c r="A1452" s="18"/>
      <c r="B1452" s="18"/>
      <c r="C1452" s="18"/>
      <c r="D1452" s="18"/>
      <c r="F1452" s="330"/>
    </row>
    <row r="1453" spans="1:6" ht="12.75">
      <c r="A1453" s="18"/>
      <c r="B1453" s="18"/>
      <c r="C1453" s="18"/>
      <c r="D1453" s="18"/>
      <c r="F1453" s="330"/>
    </row>
    <row r="1454" spans="1:6" ht="12.75">
      <c r="A1454" s="18"/>
      <c r="B1454" s="18"/>
      <c r="C1454" s="18"/>
      <c r="D1454" s="18"/>
      <c r="F1454" s="330"/>
    </row>
    <row r="1455" spans="1:6" ht="12.75">
      <c r="A1455" s="18"/>
      <c r="B1455" s="18"/>
      <c r="C1455" s="18"/>
      <c r="D1455" s="18"/>
      <c r="F1455" s="330"/>
    </row>
    <row r="1456" spans="1:6" ht="12.75">
      <c r="A1456" s="18"/>
      <c r="B1456" s="18"/>
      <c r="C1456" s="18"/>
      <c r="D1456" s="18"/>
      <c r="F1456" s="330"/>
    </row>
    <row r="1457" spans="1:6" ht="12.75">
      <c r="A1457" s="18"/>
      <c r="B1457" s="18"/>
      <c r="C1457" s="18"/>
      <c r="D1457" s="18"/>
      <c r="F1457" s="330"/>
    </row>
    <row r="1458" spans="1:6" ht="12.75">
      <c r="A1458" s="18"/>
      <c r="B1458" s="18"/>
      <c r="C1458" s="18"/>
      <c r="D1458" s="18"/>
      <c r="F1458" s="330"/>
    </row>
    <row r="1459" spans="1:6" ht="12.75">
      <c r="A1459" s="18"/>
      <c r="B1459" s="18"/>
      <c r="C1459" s="18"/>
      <c r="D1459" s="18"/>
      <c r="F1459" s="330"/>
    </row>
    <row r="1460" spans="1:6" ht="12.75">
      <c r="A1460" s="18"/>
      <c r="B1460" s="18"/>
      <c r="C1460" s="18"/>
      <c r="D1460" s="18"/>
      <c r="F1460" s="330"/>
    </row>
    <row r="1461" spans="1:6" ht="12.75">
      <c r="A1461" s="18"/>
      <c r="B1461" s="18"/>
      <c r="C1461" s="18"/>
      <c r="D1461" s="18"/>
      <c r="F1461" s="330"/>
    </row>
    <row r="1462" spans="1:6" ht="12.75">
      <c r="A1462" s="18"/>
      <c r="B1462" s="18"/>
      <c r="C1462" s="18"/>
      <c r="D1462" s="18"/>
      <c r="F1462" s="330"/>
    </row>
    <row r="1463" spans="1:6" ht="12.75">
      <c r="A1463" s="18"/>
      <c r="B1463" s="18"/>
      <c r="C1463" s="18"/>
      <c r="D1463" s="18"/>
      <c r="F1463" s="330"/>
    </row>
    <row r="1464" spans="1:6" ht="12.75">
      <c r="A1464" s="18"/>
      <c r="B1464" s="18"/>
      <c r="C1464" s="18"/>
      <c r="D1464" s="18"/>
      <c r="F1464" s="330"/>
    </row>
    <row r="1465" spans="1:6" ht="12.75">
      <c r="A1465" s="18"/>
      <c r="B1465" s="18"/>
      <c r="C1465" s="18"/>
      <c r="D1465" s="18"/>
      <c r="F1465" s="330"/>
    </row>
    <row r="1466" spans="1:6" ht="12.75">
      <c r="A1466" s="18"/>
      <c r="B1466" s="18"/>
      <c r="C1466" s="18"/>
      <c r="D1466" s="18"/>
      <c r="F1466" s="330"/>
    </row>
    <row r="1467" spans="1:6" ht="12.75">
      <c r="A1467" s="18"/>
      <c r="B1467" s="18"/>
      <c r="C1467" s="18"/>
      <c r="D1467" s="18"/>
      <c r="F1467" s="330"/>
    </row>
    <row r="1468" spans="1:6" ht="12.75">
      <c r="A1468" s="18"/>
      <c r="B1468" s="18"/>
      <c r="C1468" s="18"/>
      <c r="D1468" s="18"/>
      <c r="F1468" s="330"/>
    </row>
    <row r="1469" spans="1:6" ht="12.75">
      <c r="A1469" s="18"/>
      <c r="B1469" s="18"/>
      <c r="C1469" s="18"/>
      <c r="D1469" s="18"/>
      <c r="F1469" s="330"/>
    </row>
    <row r="1470" spans="1:6" ht="12.75">
      <c r="A1470" s="18"/>
      <c r="B1470" s="18"/>
      <c r="C1470" s="18"/>
      <c r="D1470" s="18"/>
      <c r="F1470" s="330"/>
    </row>
    <row r="1471" spans="1:6" ht="12.75">
      <c r="A1471" s="18"/>
      <c r="B1471" s="18"/>
      <c r="C1471" s="18"/>
      <c r="D1471" s="18"/>
      <c r="F1471" s="330"/>
    </row>
    <row r="1472" spans="1:6" ht="12.75">
      <c r="A1472" s="18"/>
      <c r="B1472" s="18"/>
      <c r="C1472" s="18"/>
      <c r="D1472" s="18"/>
      <c r="F1472" s="330"/>
    </row>
    <row r="1473" spans="1:6" ht="12.75">
      <c r="A1473" s="18"/>
      <c r="B1473" s="18"/>
      <c r="C1473" s="18"/>
      <c r="D1473" s="18"/>
      <c r="F1473" s="330"/>
    </row>
    <row r="1474" spans="1:6" ht="12.75">
      <c r="A1474" s="18"/>
      <c r="B1474" s="18"/>
      <c r="C1474" s="18"/>
      <c r="D1474" s="18"/>
      <c r="F1474" s="330"/>
    </row>
    <row r="1475" spans="1:6" ht="12.75">
      <c r="A1475" s="18"/>
      <c r="B1475" s="18"/>
      <c r="C1475" s="18"/>
      <c r="D1475" s="18"/>
      <c r="F1475" s="330"/>
    </row>
    <row r="1476" spans="1:6" ht="12.75">
      <c r="A1476" s="18"/>
      <c r="B1476" s="18"/>
      <c r="C1476" s="18"/>
      <c r="D1476" s="18"/>
      <c r="F1476" s="330"/>
    </row>
    <row r="1477" spans="1:6" ht="12.75">
      <c r="A1477" s="18"/>
      <c r="B1477" s="18"/>
      <c r="C1477" s="18"/>
      <c r="D1477" s="18"/>
      <c r="F1477" s="330"/>
    </row>
    <row r="1478" spans="1:6" ht="12.75">
      <c r="A1478" s="18"/>
      <c r="B1478" s="18"/>
      <c r="C1478" s="18"/>
      <c r="D1478" s="18"/>
      <c r="F1478" s="330"/>
    </row>
    <row r="1479" spans="1:6" ht="12.75">
      <c r="A1479" s="18"/>
      <c r="B1479" s="18"/>
      <c r="C1479" s="18"/>
      <c r="D1479" s="18"/>
      <c r="F1479" s="330"/>
    </row>
    <row r="1480" spans="1:6" ht="12.75">
      <c r="A1480" s="18"/>
      <c r="B1480" s="18"/>
      <c r="C1480" s="18"/>
      <c r="D1480" s="18"/>
      <c r="F1480" s="330"/>
    </row>
    <row r="1481" spans="1:6" ht="12.75">
      <c r="A1481" s="18"/>
      <c r="B1481" s="18"/>
      <c r="C1481" s="18"/>
      <c r="D1481" s="18"/>
      <c r="F1481" s="330"/>
    </row>
    <row r="1482" spans="1:6" ht="12.75">
      <c r="A1482" s="18"/>
      <c r="B1482" s="18"/>
      <c r="C1482" s="18"/>
      <c r="D1482" s="18"/>
      <c r="F1482" s="330"/>
    </row>
    <row r="1483" spans="1:6" ht="12.75">
      <c r="A1483" s="18"/>
      <c r="B1483" s="18"/>
      <c r="C1483" s="18"/>
      <c r="D1483" s="18"/>
      <c r="F1483" s="330"/>
    </row>
    <row r="1484" spans="1:6" ht="12.75">
      <c r="A1484" s="18"/>
      <c r="B1484" s="18"/>
      <c r="C1484" s="18"/>
      <c r="D1484" s="18"/>
      <c r="F1484" s="330"/>
    </row>
    <row r="1485" spans="1:6" ht="12.75">
      <c r="A1485" s="18"/>
      <c r="B1485" s="18"/>
      <c r="C1485" s="18"/>
      <c r="D1485" s="18"/>
      <c r="F1485" s="330"/>
    </row>
    <row r="1486" spans="1:6" ht="12.75">
      <c r="A1486" s="18"/>
      <c r="B1486" s="18"/>
      <c r="C1486" s="18"/>
      <c r="D1486" s="18"/>
      <c r="F1486" s="330"/>
    </row>
    <row r="1487" spans="1:6" ht="12.75">
      <c r="A1487" s="18"/>
      <c r="B1487" s="18"/>
      <c r="C1487" s="18"/>
      <c r="D1487" s="18"/>
      <c r="F1487" s="330"/>
    </row>
    <row r="1488" spans="1:6" ht="12.75">
      <c r="A1488" s="18"/>
      <c r="B1488" s="18"/>
      <c r="C1488" s="18"/>
      <c r="D1488" s="18"/>
      <c r="F1488" s="330"/>
    </row>
    <row r="1489" spans="1:6" ht="12.75">
      <c r="A1489" s="18"/>
      <c r="B1489" s="18"/>
      <c r="C1489" s="18"/>
      <c r="D1489" s="18"/>
      <c r="F1489" s="330"/>
    </row>
    <row r="1490" spans="1:6" ht="12.75">
      <c r="A1490" s="18"/>
      <c r="B1490" s="18"/>
      <c r="C1490" s="18"/>
      <c r="D1490" s="18"/>
      <c r="F1490" s="330"/>
    </row>
    <row r="1491" spans="1:6" ht="12.75">
      <c r="A1491" s="18"/>
      <c r="B1491" s="18"/>
      <c r="C1491" s="18"/>
      <c r="D1491" s="18"/>
      <c r="F1491" s="330"/>
    </row>
    <row r="1492" spans="1:6" ht="12.75">
      <c r="A1492" s="18"/>
      <c r="B1492" s="18"/>
      <c r="C1492" s="18"/>
      <c r="D1492" s="18"/>
      <c r="F1492" s="330"/>
    </row>
    <row r="1493" spans="1:6" ht="12.75">
      <c r="A1493" s="18"/>
      <c r="B1493" s="18"/>
      <c r="C1493" s="18"/>
      <c r="D1493" s="18"/>
      <c r="F1493" s="330"/>
    </row>
    <row r="1494" spans="1:6" ht="12.75">
      <c r="A1494" s="18"/>
      <c r="B1494" s="18"/>
      <c r="C1494" s="18"/>
      <c r="D1494" s="18"/>
      <c r="F1494" s="330"/>
    </row>
    <row r="1495" spans="1:6" ht="12.75">
      <c r="A1495" s="18"/>
      <c r="B1495" s="18"/>
      <c r="C1495" s="18"/>
      <c r="D1495" s="18"/>
      <c r="F1495" s="330"/>
    </row>
    <row r="1496" spans="1:6" ht="12.75">
      <c r="A1496" s="18"/>
      <c r="B1496" s="18"/>
      <c r="C1496" s="18"/>
      <c r="D1496" s="18"/>
      <c r="F1496" s="330"/>
    </row>
    <row r="1497" spans="1:6" ht="12.75">
      <c r="A1497" s="18"/>
      <c r="B1497" s="18"/>
      <c r="C1497" s="18"/>
      <c r="D1497" s="18"/>
      <c r="F1497" s="330"/>
    </row>
    <row r="1498" spans="1:6" ht="12.75">
      <c r="A1498" s="18"/>
      <c r="B1498" s="18"/>
      <c r="C1498" s="18"/>
      <c r="D1498" s="18"/>
      <c r="F1498" s="330"/>
    </row>
    <row r="1499" spans="1:6" ht="12.75">
      <c r="A1499" s="18"/>
      <c r="B1499" s="18"/>
      <c r="C1499" s="18"/>
      <c r="D1499" s="18"/>
      <c r="F1499" s="330"/>
    </row>
    <row r="1500" spans="1:6" ht="12.75">
      <c r="A1500" s="18"/>
      <c r="B1500" s="18"/>
      <c r="C1500" s="18"/>
      <c r="D1500" s="18"/>
      <c r="F1500" s="330"/>
    </row>
    <row r="1501" spans="1:6" ht="12.75">
      <c r="A1501" s="18"/>
      <c r="B1501" s="18"/>
      <c r="C1501" s="18"/>
      <c r="D1501" s="18"/>
      <c r="F1501" s="330"/>
    </row>
    <row r="1502" spans="1:6" ht="12.75">
      <c r="A1502" s="18"/>
      <c r="B1502" s="18"/>
      <c r="C1502" s="18"/>
      <c r="D1502" s="18"/>
      <c r="F1502" s="330"/>
    </row>
    <row r="1503" spans="1:6" ht="12.75">
      <c r="A1503" s="18"/>
      <c r="B1503" s="18"/>
      <c r="C1503" s="18"/>
      <c r="D1503" s="18"/>
      <c r="F1503" s="330"/>
    </row>
    <row r="1504" spans="1:6" ht="12.75">
      <c r="A1504" s="18"/>
      <c r="B1504" s="18"/>
      <c r="C1504" s="18"/>
      <c r="D1504" s="18"/>
      <c r="F1504" s="330"/>
    </row>
    <row r="1505" spans="1:6" ht="12.75">
      <c r="A1505" s="18"/>
      <c r="B1505" s="18"/>
      <c r="C1505" s="18"/>
      <c r="D1505" s="18"/>
      <c r="F1505" s="330"/>
    </row>
    <row r="1506" spans="1:6" ht="12.75">
      <c r="A1506" s="18"/>
      <c r="B1506" s="18"/>
      <c r="C1506" s="18"/>
      <c r="D1506" s="18"/>
      <c r="F1506" s="330"/>
    </row>
    <row r="1507" spans="1:6" ht="12.75">
      <c r="A1507" s="18"/>
      <c r="B1507" s="18"/>
      <c r="C1507" s="18"/>
      <c r="D1507" s="18"/>
      <c r="F1507" s="330"/>
    </row>
    <row r="1508" spans="1:6" ht="12.75">
      <c r="A1508" s="18"/>
      <c r="B1508" s="18"/>
      <c r="C1508" s="18"/>
      <c r="D1508" s="18"/>
      <c r="F1508" s="330"/>
    </row>
    <row r="1509" spans="1:6" ht="12.75">
      <c r="A1509" s="18"/>
      <c r="B1509" s="18"/>
      <c r="C1509" s="18"/>
      <c r="D1509" s="18"/>
      <c r="F1509" s="330"/>
    </row>
    <row r="1510" spans="1:6" ht="12.75">
      <c r="A1510" s="18"/>
      <c r="B1510" s="18"/>
      <c r="C1510" s="18"/>
      <c r="D1510" s="18"/>
      <c r="F1510" s="330"/>
    </row>
    <row r="1511" spans="1:6" ht="12.75">
      <c r="A1511" s="18"/>
      <c r="B1511" s="18"/>
      <c r="C1511" s="18"/>
      <c r="D1511" s="18"/>
      <c r="F1511" s="330"/>
    </row>
    <row r="1512" spans="1:6" ht="12.75">
      <c r="A1512" s="18"/>
      <c r="B1512" s="18"/>
      <c r="C1512" s="18"/>
      <c r="D1512" s="18"/>
      <c r="F1512" s="330"/>
    </row>
    <row r="1513" spans="1:6" ht="12.75">
      <c r="A1513" s="18"/>
      <c r="B1513" s="18"/>
      <c r="C1513" s="18"/>
      <c r="D1513" s="18"/>
      <c r="F1513" s="330"/>
    </row>
    <row r="1514" spans="1:6" ht="12.75">
      <c r="A1514" s="18"/>
      <c r="B1514" s="18"/>
      <c r="C1514" s="18"/>
      <c r="D1514" s="18"/>
      <c r="F1514" s="330"/>
    </row>
    <row r="1515" spans="1:6" ht="12.75">
      <c r="A1515" s="18"/>
      <c r="B1515" s="18"/>
      <c r="C1515" s="18"/>
      <c r="D1515" s="18"/>
      <c r="F1515" s="330"/>
    </row>
    <row r="1516" spans="1:6" ht="12.75">
      <c r="A1516" s="18"/>
      <c r="B1516" s="18"/>
      <c r="C1516" s="18"/>
      <c r="D1516" s="18"/>
      <c r="F1516" s="330"/>
    </row>
    <row r="1517" spans="1:6" ht="12.75">
      <c r="A1517" s="18"/>
      <c r="B1517" s="18"/>
      <c r="C1517" s="18"/>
      <c r="D1517" s="18"/>
      <c r="F1517" s="330"/>
    </row>
    <row r="1518" spans="1:6" ht="12.75">
      <c r="A1518" s="18"/>
      <c r="B1518" s="18"/>
      <c r="C1518" s="18"/>
      <c r="D1518" s="18"/>
      <c r="F1518" s="330"/>
    </row>
    <row r="1519" spans="1:6" ht="12.75">
      <c r="A1519" s="18"/>
      <c r="B1519" s="18"/>
      <c r="C1519" s="18"/>
      <c r="D1519" s="18"/>
      <c r="F1519" s="330"/>
    </row>
    <row r="1520" spans="1:6" ht="12.75">
      <c r="A1520" s="18"/>
      <c r="B1520" s="18"/>
      <c r="C1520" s="18"/>
      <c r="D1520" s="18"/>
      <c r="F1520" s="330"/>
    </row>
    <row r="1521" spans="1:6" ht="12.75">
      <c r="A1521" s="18"/>
      <c r="B1521" s="18"/>
      <c r="C1521" s="18"/>
      <c r="D1521" s="18"/>
      <c r="F1521" s="330"/>
    </row>
    <row r="1522" spans="1:6" ht="12.75">
      <c r="A1522" s="18"/>
      <c r="B1522" s="18"/>
      <c r="C1522" s="18"/>
      <c r="D1522" s="18"/>
      <c r="F1522" s="330"/>
    </row>
    <row r="1523" spans="1:6" ht="12.75">
      <c r="A1523" s="18"/>
      <c r="B1523" s="18"/>
      <c r="C1523" s="18"/>
      <c r="D1523" s="18"/>
      <c r="F1523" s="330"/>
    </row>
    <row r="1524" spans="1:6" ht="12.75">
      <c r="A1524" s="18"/>
      <c r="B1524" s="18"/>
      <c r="C1524" s="18"/>
      <c r="D1524" s="18"/>
      <c r="F1524" s="330"/>
    </row>
    <row r="1525" spans="1:6" ht="12.75">
      <c r="A1525" s="18"/>
      <c r="B1525" s="18"/>
      <c r="C1525" s="18"/>
      <c r="D1525" s="18"/>
      <c r="F1525" s="330"/>
    </row>
    <row r="1526" spans="1:6" ht="12.75">
      <c r="A1526" s="18"/>
      <c r="B1526" s="18"/>
      <c r="C1526" s="18"/>
      <c r="D1526" s="18"/>
      <c r="F1526" s="330"/>
    </row>
    <row r="1527" spans="1:6" ht="12.75">
      <c r="A1527" s="18"/>
      <c r="B1527" s="18"/>
      <c r="C1527" s="18"/>
      <c r="D1527" s="18"/>
      <c r="F1527" s="330"/>
    </row>
    <row r="1528" spans="1:6" ht="12.75">
      <c r="A1528" s="18"/>
      <c r="B1528" s="18"/>
      <c r="C1528" s="18"/>
      <c r="D1528" s="18"/>
      <c r="F1528" s="330"/>
    </row>
    <row r="1529" spans="1:6" ht="12.75">
      <c r="A1529" s="18"/>
      <c r="B1529" s="18"/>
      <c r="C1529" s="18"/>
      <c r="D1529" s="18"/>
      <c r="F1529" s="330"/>
    </row>
    <row r="1530" spans="1:6" ht="12.75">
      <c r="A1530" s="18"/>
      <c r="B1530" s="18"/>
      <c r="C1530" s="18"/>
      <c r="D1530" s="18"/>
      <c r="F1530" s="330"/>
    </row>
    <row r="1531" spans="1:6" ht="12.75">
      <c r="A1531" s="18"/>
      <c r="B1531" s="18"/>
      <c r="C1531" s="18"/>
      <c r="D1531" s="18"/>
      <c r="F1531" s="330"/>
    </row>
    <row r="1532" spans="1:6" ht="12.75">
      <c r="A1532" s="18"/>
      <c r="B1532" s="18"/>
      <c r="C1532" s="18"/>
      <c r="D1532" s="18"/>
      <c r="F1532" s="330"/>
    </row>
    <row r="1533" spans="1:6" ht="12.75">
      <c r="A1533" s="18"/>
      <c r="B1533" s="18"/>
      <c r="C1533" s="18"/>
      <c r="D1533" s="18"/>
      <c r="F1533" s="330"/>
    </row>
    <row r="1534" spans="1:6" ht="12.75">
      <c r="A1534" s="18"/>
      <c r="B1534" s="18"/>
      <c r="C1534" s="18"/>
      <c r="D1534" s="18"/>
      <c r="F1534" s="330"/>
    </row>
    <row r="1535" spans="1:6" ht="12.75">
      <c r="A1535" s="18"/>
      <c r="B1535" s="18"/>
      <c r="C1535" s="18"/>
      <c r="D1535" s="18"/>
      <c r="F1535" s="330"/>
    </row>
    <row r="1536" spans="1:6" ht="12.75">
      <c r="A1536" s="18"/>
      <c r="B1536" s="18"/>
      <c r="C1536" s="18"/>
      <c r="D1536" s="18"/>
      <c r="F1536" s="330"/>
    </row>
    <row r="1537" spans="1:6" ht="12.75">
      <c r="A1537" s="18"/>
      <c r="B1537" s="18"/>
      <c r="C1537" s="18"/>
      <c r="D1537" s="18"/>
      <c r="F1537" s="330"/>
    </row>
    <row r="1538" spans="1:6" ht="12.75">
      <c r="A1538" s="18"/>
      <c r="B1538" s="18"/>
      <c r="C1538" s="18"/>
      <c r="D1538" s="18"/>
      <c r="F1538" s="330"/>
    </row>
    <row r="1539" spans="1:6" ht="12.75">
      <c r="A1539" s="18"/>
      <c r="B1539" s="18"/>
      <c r="C1539" s="18"/>
      <c r="D1539" s="18"/>
      <c r="F1539" s="330"/>
    </row>
    <row r="1540" spans="1:6" ht="12.75">
      <c r="A1540" s="18"/>
      <c r="B1540" s="18"/>
      <c r="C1540" s="18"/>
      <c r="D1540" s="18"/>
      <c r="F1540" s="330"/>
    </row>
    <row r="1541" spans="1:6" ht="12.75">
      <c r="A1541" s="18"/>
      <c r="B1541" s="18"/>
      <c r="C1541" s="18"/>
      <c r="D1541" s="18"/>
      <c r="F1541" s="330"/>
    </row>
    <row r="1542" spans="1:6" ht="12.75">
      <c r="A1542" s="18"/>
      <c r="B1542" s="18"/>
      <c r="C1542" s="18"/>
      <c r="D1542" s="18"/>
      <c r="F1542" s="330"/>
    </row>
    <row r="1543" spans="1:6" ht="12.75">
      <c r="A1543" s="18"/>
      <c r="B1543" s="18"/>
      <c r="C1543" s="18"/>
      <c r="D1543" s="18"/>
      <c r="F1543" s="330"/>
    </row>
    <row r="1544" spans="1:6" ht="12.75">
      <c r="A1544" s="18"/>
      <c r="B1544" s="18"/>
      <c r="C1544" s="18"/>
      <c r="D1544" s="18"/>
      <c r="F1544" s="330"/>
    </row>
    <row r="1545" spans="1:6" ht="12.75">
      <c r="A1545" s="18"/>
      <c r="B1545" s="18"/>
      <c r="C1545" s="18"/>
      <c r="D1545" s="18"/>
      <c r="F1545" s="330"/>
    </row>
    <row r="1546" spans="1:6" ht="12.75">
      <c r="A1546" s="18"/>
      <c r="B1546" s="18"/>
      <c r="C1546" s="18"/>
      <c r="D1546" s="18"/>
      <c r="F1546" s="330"/>
    </row>
    <row r="1547" spans="1:6" ht="12.75">
      <c r="A1547" s="18"/>
      <c r="B1547" s="18"/>
      <c r="C1547" s="18"/>
      <c r="D1547" s="18"/>
      <c r="F1547" s="330"/>
    </row>
    <row r="1548" spans="1:6" ht="12.75">
      <c r="A1548" s="18"/>
      <c r="B1548" s="18"/>
      <c r="C1548" s="18"/>
      <c r="D1548" s="18"/>
      <c r="F1548" s="330"/>
    </row>
    <row r="1549" spans="1:6" ht="12.75">
      <c r="A1549" s="18"/>
      <c r="B1549" s="18"/>
      <c r="C1549" s="18"/>
      <c r="D1549" s="18"/>
      <c r="F1549" s="330"/>
    </row>
    <row r="1550" spans="1:6" ht="12.75">
      <c r="A1550" s="18"/>
      <c r="B1550" s="18"/>
      <c r="C1550" s="18"/>
      <c r="D1550" s="18"/>
      <c r="F1550" s="330"/>
    </row>
    <row r="1551" spans="1:6" ht="12.75">
      <c r="A1551" s="18"/>
      <c r="B1551" s="18"/>
      <c r="C1551" s="18"/>
      <c r="D1551" s="18"/>
      <c r="F1551" s="330"/>
    </row>
    <row r="1552" spans="1:6" ht="12.75">
      <c r="A1552" s="18"/>
      <c r="B1552" s="18"/>
      <c r="C1552" s="18"/>
      <c r="D1552" s="18"/>
      <c r="F1552" s="330"/>
    </row>
    <row r="1553" spans="1:6" ht="12.75">
      <c r="A1553" s="18"/>
      <c r="B1553" s="18"/>
      <c r="C1553" s="18"/>
      <c r="D1553" s="18"/>
      <c r="F1553" s="330"/>
    </row>
    <row r="1554" spans="1:6" ht="12.75">
      <c r="A1554" s="18"/>
      <c r="B1554" s="18"/>
      <c r="C1554" s="18"/>
      <c r="D1554" s="18"/>
      <c r="F1554" s="330"/>
    </row>
    <row r="1555" spans="1:6" ht="12.75">
      <c r="A1555" s="18"/>
      <c r="B1555" s="18"/>
      <c r="C1555" s="18"/>
      <c r="D1555" s="18"/>
      <c r="F1555" s="330"/>
    </row>
    <row r="1556" spans="1:6" ht="12.75">
      <c r="A1556" s="18"/>
      <c r="B1556" s="18"/>
      <c r="C1556" s="18"/>
      <c r="D1556" s="18"/>
      <c r="F1556" s="330"/>
    </row>
    <row r="1557" spans="1:6" ht="12.75">
      <c r="A1557" s="18"/>
      <c r="B1557" s="18"/>
      <c r="C1557" s="18"/>
      <c r="D1557" s="18"/>
      <c r="F1557" s="330"/>
    </row>
    <row r="1558" spans="1:6" ht="12.75">
      <c r="A1558" s="18"/>
      <c r="B1558" s="18"/>
      <c r="C1558" s="18"/>
      <c r="D1558" s="18"/>
      <c r="F1558" s="330"/>
    </row>
    <row r="1559" spans="1:6" ht="12.75">
      <c r="A1559" s="18"/>
      <c r="B1559" s="18"/>
      <c r="C1559" s="18"/>
      <c r="D1559" s="18"/>
      <c r="F1559" s="330"/>
    </row>
    <row r="1560" spans="1:6" ht="12.75">
      <c r="A1560" s="18"/>
      <c r="B1560" s="18"/>
      <c r="C1560" s="18"/>
      <c r="D1560" s="18"/>
      <c r="F1560" s="330"/>
    </row>
    <row r="1561" spans="1:6" ht="12.75">
      <c r="A1561" s="18"/>
      <c r="B1561" s="18"/>
      <c r="C1561" s="18"/>
      <c r="D1561" s="18"/>
      <c r="F1561" s="330"/>
    </row>
    <row r="1562" spans="1:6" ht="12.75">
      <c r="A1562" s="18"/>
      <c r="B1562" s="18"/>
      <c r="C1562" s="18"/>
      <c r="D1562" s="18"/>
      <c r="F1562" s="330"/>
    </row>
    <row r="1563" spans="1:6" ht="12.75">
      <c r="A1563" s="18"/>
      <c r="B1563" s="18"/>
      <c r="C1563" s="18"/>
      <c r="D1563" s="18"/>
      <c r="F1563" s="330"/>
    </row>
    <row r="1564" spans="1:6" ht="12.75">
      <c r="A1564" s="18"/>
      <c r="B1564" s="18"/>
      <c r="C1564" s="18"/>
      <c r="D1564" s="18"/>
      <c r="F1564" s="330"/>
    </row>
    <row r="1565" spans="1:6" ht="12.75">
      <c r="A1565" s="18"/>
      <c r="B1565" s="18"/>
      <c r="C1565" s="18"/>
      <c r="D1565" s="18"/>
      <c r="F1565" s="330"/>
    </row>
    <row r="1566" spans="1:6" ht="12.75">
      <c r="A1566" s="18"/>
      <c r="B1566" s="18"/>
      <c r="C1566" s="18"/>
      <c r="D1566" s="18"/>
      <c r="F1566" s="330"/>
    </row>
    <row r="1567" spans="1:6" ht="12.75">
      <c r="A1567" s="18"/>
      <c r="B1567" s="18"/>
      <c r="C1567" s="18"/>
      <c r="D1567" s="18"/>
      <c r="F1567" s="330"/>
    </row>
    <row r="1568" spans="1:6" ht="12.75">
      <c r="A1568" s="18"/>
      <c r="B1568" s="18"/>
      <c r="C1568" s="18"/>
      <c r="D1568" s="18"/>
      <c r="F1568" s="330"/>
    </row>
    <row r="1569" spans="1:6" ht="12.75">
      <c r="A1569" s="18"/>
      <c r="B1569" s="18"/>
      <c r="C1569" s="18"/>
      <c r="D1569" s="18"/>
      <c r="F1569" s="330"/>
    </row>
    <row r="1570" spans="1:6" ht="12.75">
      <c r="A1570" s="18"/>
      <c r="B1570" s="18"/>
      <c r="C1570" s="18"/>
      <c r="D1570" s="18"/>
      <c r="F1570" s="330"/>
    </row>
    <row r="1571" spans="1:6" ht="12.75">
      <c r="A1571" s="18"/>
      <c r="B1571" s="18"/>
      <c r="C1571" s="18"/>
      <c r="D1571" s="18"/>
      <c r="F1571" s="330"/>
    </row>
    <row r="1572" spans="1:6" ht="12.75">
      <c r="A1572" s="18"/>
      <c r="B1572" s="18"/>
      <c r="C1572" s="18"/>
      <c r="D1572" s="18"/>
      <c r="F1572" s="330"/>
    </row>
    <row r="1573" spans="1:6" ht="12.75">
      <c r="A1573" s="18"/>
      <c r="B1573" s="18"/>
      <c r="C1573" s="18"/>
      <c r="D1573" s="18"/>
      <c r="F1573" s="330"/>
    </row>
    <row r="1574" spans="1:6" ht="12.75">
      <c r="A1574" s="18"/>
      <c r="B1574" s="18"/>
      <c r="C1574" s="18"/>
      <c r="D1574" s="18"/>
      <c r="F1574" s="330"/>
    </row>
    <row r="1575" spans="1:6" ht="12.75">
      <c r="A1575" s="18"/>
      <c r="B1575" s="18"/>
      <c r="C1575" s="18"/>
      <c r="D1575" s="18"/>
      <c r="F1575" s="330"/>
    </row>
    <row r="1576" spans="1:6" ht="12.75">
      <c r="A1576" s="18"/>
      <c r="B1576" s="18"/>
      <c r="C1576" s="18"/>
      <c r="D1576" s="18"/>
      <c r="F1576" s="330"/>
    </row>
    <row r="1577" spans="1:6" ht="12.75">
      <c r="A1577" s="18"/>
      <c r="B1577" s="18"/>
      <c r="C1577" s="18"/>
      <c r="D1577" s="18"/>
      <c r="F1577" s="330"/>
    </row>
    <row r="1578" spans="1:6" ht="12.75">
      <c r="A1578" s="18"/>
      <c r="B1578" s="18"/>
      <c r="C1578" s="18"/>
      <c r="D1578" s="18"/>
      <c r="F1578" s="330"/>
    </row>
    <row r="1579" spans="1:6" ht="12.75">
      <c r="A1579" s="18"/>
      <c r="B1579" s="18"/>
      <c r="C1579" s="18"/>
      <c r="D1579" s="18"/>
      <c r="F1579" s="330"/>
    </row>
    <row r="1580" spans="1:6" ht="12.75">
      <c r="A1580" s="18"/>
      <c r="B1580" s="18"/>
      <c r="C1580" s="18"/>
      <c r="D1580" s="18"/>
      <c r="F1580" s="330"/>
    </row>
    <row r="1581" spans="1:6" ht="12.75">
      <c r="A1581" s="18"/>
      <c r="B1581" s="18"/>
      <c r="C1581" s="18"/>
      <c r="D1581" s="18"/>
      <c r="F1581" s="330"/>
    </row>
    <row r="1582" spans="1:6" ht="12.75">
      <c r="A1582" s="18"/>
      <c r="B1582" s="18"/>
      <c r="C1582" s="18"/>
      <c r="D1582" s="18"/>
      <c r="F1582" s="330"/>
    </row>
    <row r="1583" spans="1:6" ht="12.75">
      <c r="A1583" s="18"/>
      <c r="B1583" s="18"/>
      <c r="C1583" s="18"/>
      <c r="D1583" s="18"/>
      <c r="F1583" s="330"/>
    </row>
    <row r="1584" spans="1:6" ht="12.75">
      <c r="A1584" s="18"/>
      <c r="B1584" s="18"/>
      <c r="C1584" s="18"/>
      <c r="D1584" s="18"/>
      <c r="F1584" s="330"/>
    </row>
    <row r="1585" spans="1:6" ht="12.75">
      <c r="A1585" s="18"/>
      <c r="B1585" s="18"/>
      <c r="C1585" s="18"/>
      <c r="D1585" s="18"/>
      <c r="F1585" s="330"/>
    </row>
    <row r="1586" spans="1:6" ht="12.75">
      <c r="A1586" s="18"/>
      <c r="B1586" s="18"/>
      <c r="C1586" s="18"/>
      <c r="D1586" s="18"/>
      <c r="F1586" s="330"/>
    </row>
    <row r="1587" spans="1:6" ht="12.75">
      <c r="A1587" s="18"/>
      <c r="B1587" s="18"/>
      <c r="C1587" s="18"/>
      <c r="D1587" s="18"/>
      <c r="F1587" s="330"/>
    </row>
    <row r="1588" spans="1:6" ht="12.75">
      <c r="A1588" s="18"/>
      <c r="B1588" s="18"/>
      <c r="C1588" s="18"/>
      <c r="D1588" s="18"/>
      <c r="F1588" s="330"/>
    </row>
    <row r="1589" spans="1:6" ht="12.75">
      <c r="A1589" s="18"/>
      <c r="B1589" s="18"/>
      <c r="C1589" s="18"/>
      <c r="D1589" s="18"/>
      <c r="F1589" s="330"/>
    </row>
    <row r="1590" spans="1:6" ht="12.75">
      <c r="A1590" s="18"/>
      <c r="B1590" s="18"/>
      <c r="C1590" s="18"/>
      <c r="D1590" s="18"/>
      <c r="F1590" s="330"/>
    </row>
    <row r="1591" spans="1:6" ht="12.75">
      <c r="A1591" s="18"/>
      <c r="B1591" s="18"/>
      <c r="C1591" s="18"/>
      <c r="D1591" s="18"/>
      <c r="F1591" s="330"/>
    </row>
    <row r="1592" spans="1:6" ht="12.75">
      <c r="A1592" s="18"/>
      <c r="B1592" s="18"/>
      <c r="C1592" s="18"/>
      <c r="D1592" s="18"/>
      <c r="F1592" s="330"/>
    </row>
    <row r="1593" spans="1:6" ht="12.75">
      <c r="A1593" s="18"/>
      <c r="B1593" s="18"/>
      <c r="C1593" s="18"/>
      <c r="D1593" s="18"/>
      <c r="F1593" s="330"/>
    </row>
    <row r="1594" spans="1:6" ht="12.75">
      <c r="A1594" s="18"/>
      <c r="B1594" s="18"/>
      <c r="C1594" s="18"/>
      <c r="D1594" s="18"/>
      <c r="F1594" s="330"/>
    </row>
    <row r="1595" spans="1:6" ht="12.75">
      <c r="A1595" s="18"/>
      <c r="B1595" s="18"/>
      <c r="C1595" s="18"/>
      <c r="D1595" s="18"/>
      <c r="F1595" s="330"/>
    </row>
    <row r="1596" spans="1:6" ht="12.75">
      <c r="A1596" s="18"/>
      <c r="B1596" s="18"/>
      <c r="C1596" s="18"/>
      <c r="D1596" s="18"/>
      <c r="F1596" s="330"/>
    </row>
    <row r="1597" spans="1:6" ht="12.75">
      <c r="A1597" s="18"/>
      <c r="B1597" s="18"/>
      <c r="C1597" s="18"/>
      <c r="D1597" s="18"/>
      <c r="F1597" s="330"/>
    </row>
    <row r="1598" spans="1:6" ht="12.75">
      <c r="A1598" s="18"/>
      <c r="B1598" s="18"/>
      <c r="C1598" s="18"/>
      <c r="D1598" s="18"/>
      <c r="F1598" s="330"/>
    </row>
    <row r="1599" spans="1:6" ht="12.75">
      <c r="A1599" s="18"/>
      <c r="B1599" s="18"/>
      <c r="C1599" s="18"/>
      <c r="D1599" s="18"/>
      <c r="F1599" s="330"/>
    </row>
    <row r="1600" spans="1:6" ht="12.75">
      <c r="A1600" s="18"/>
      <c r="B1600" s="18"/>
      <c r="C1600" s="18"/>
      <c r="D1600" s="18"/>
      <c r="F1600" s="330"/>
    </row>
    <row r="1601" spans="1:6" ht="12.75">
      <c r="A1601" s="18"/>
      <c r="B1601" s="18"/>
      <c r="C1601" s="18"/>
      <c r="D1601" s="18"/>
      <c r="F1601" s="330"/>
    </row>
    <row r="1602" spans="1:6" ht="12.75">
      <c r="A1602" s="18"/>
      <c r="B1602" s="18"/>
      <c r="C1602" s="18"/>
      <c r="D1602" s="18"/>
      <c r="F1602" s="330"/>
    </row>
    <row r="1603" spans="1:6" ht="12.75">
      <c r="A1603" s="18"/>
      <c r="B1603" s="18"/>
      <c r="C1603" s="18"/>
      <c r="D1603" s="18"/>
      <c r="F1603" s="330"/>
    </row>
    <row r="1604" spans="1:6" ht="12.75">
      <c r="A1604" s="18"/>
      <c r="B1604" s="18"/>
      <c r="C1604" s="18"/>
      <c r="D1604" s="18"/>
      <c r="F1604" s="330"/>
    </row>
    <row r="1605" spans="1:6" ht="12.75">
      <c r="A1605" s="18"/>
      <c r="B1605" s="18"/>
      <c r="C1605" s="18"/>
      <c r="D1605" s="18"/>
      <c r="F1605" s="330"/>
    </row>
    <row r="1606" spans="1:6" ht="12.75">
      <c r="A1606" s="18"/>
      <c r="B1606" s="18"/>
      <c r="C1606" s="18"/>
      <c r="D1606" s="18"/>
      <c r="F1606" s="330"/>
    </row>
    <row r="1607" spans="1:6" ht="12.75">
      <c r="A1607" s="18"/>
      <c r="B1607" s="18"/>
      <c r="C1607" s="18"/>
      <c r="D1607" s="18"/>
      <c r="F1607" s="330"/>
    </row>
    <row r="1608" spans="1:6" ht="12.75">
      <c r="A1608" s="18"/>
      <c r="B1608" s="18"/>
      <c r="C1608" s="18"/>
      <c r="D1608" s="18"/>
      <c r="F1608" s="330"/>
    </row>
    <row r="1609" spans="1:6" ht="12.75">
      <c r="A1609" s="18"/>
      <c r="B1609" s="18"/>
      <c r="C1609" s="18"/>
      <c r="D1609" s="18"/>
      <c r="F1609" s="330"/>
    </row>
    <row r="1610" spans="1:6" ht="12.75">
      <c r="A1610" s="18"/>
      <c r="B1610" s="18"/>
      <c r="C1610" s="18"/>
      <c r="D1610" s="18"/>
      <c r="F1610" s="330"/>
    </row>
    <row r="1611" spans="1:6" ht="12.75">
      <c r="A1611" s="18"/>
      <c r="B1611" s="18"/>
      <c r="C1611" s="18"/>
      <c r="D1611" s="18"/>
      <c r="F1611" s="330"/>
    </row>
    <row r="1612" spans="1:6" ht="12.75">
      <c r="A1612" s="18"/>
      <c r="B1612" s="18"/>
      <c r="C1612" s="18"/>
      <c r="D1612" s="18"/>
      <c r="F1612" s="330"/>
    </row>
    <row r="1613" spans="1:6" ht="12.75">
      <c r="A1613" s="18"/>
      <c r="B1613" s="18"/>
      <c r="C1613" s="18"/>
      <c r="D1613" s="18"/>
      <c r="F1613" s="330"/>
    </row>
    <row r="1614" spans="1:6" ht="12.75">
      <c r="A1614" s="18"/>
      <c r="B1614" s="18"/>
      <c r="C1614" s="18"/>
      <c r="D1614" s="18"/>
      <c r="F1614" s="330"/>
    </row>
    <row r="1615" spans="1:6" ht="12.75">
      <c r="A1615" s="18"/>
      <c r="B1615" s="18"/>
      <c r="C1615" s="18"/>
      <c r="D1615" s="18"/>
      <c r="F1615" s="330"/>
    </row>
    <row r="1616" spans="1:6" ht="12.75">
      <c r="A1616" s="18"/>
      <c r="B1616" s="18"/>
      <c r="C1616" s="18"/>
      <c r="D1616" s="18"/>
      <c r="F1616" s="330"/>
    </row>
    <row r="1617" spans="1:6" ht="12.75">
      <c r="A1617" s="18"/>
      <c r="B1617" s="18"/>
      <c r="C1617" s="18"/>
      <c r="D1617" s="18"/>
      <c r="F1617" s="330"/>
    </row>
    <row r="1618" spans="1:6" ht="12.75">
      <c r="A1618" s="18"/>
      <c r="B1618" s="18"/>
      <c r="C1618" s="18"/>
      <c r="D1618" s="18"/>
      <c r="F1618" s="330"/>
    </row>
    <row r="1619" spans="1:6" ht="12.75">
      <c r="A1619" s="18"/>
      <c r="B1619" s="18"/>
      <c r="C1619" s="18"/>
      <c r="D1619" s="18"/>
      <c r="F1619" s="330"/>
    </row>
    <row r="1620" spans="1:6" ht="12.75">
      <c r="A1620" s="18"/>
      <c r="B1620" s="18"/>
      <c r="C1620" s="18"/>
      <c r="D1620" s="18"/>
      <c r="F1620" s="330"/>
    </row>
    <row r="1621" spans="1:6" ht="12.75">
      <c r="A1621" s="18"/>
      <c r="B1621" s="18"/>
      <c r="C1621" s="18"/>
      <c r="D1621" s="18"/>
      <c r="F1621" s="330"/>
    </row>
    <row r="1622" spans="1:6" ht="12.75">
      <c r="A1622" s="18"/>
      <c r="B1622" s="18"/>
      <c r="C1622" s="18"/>
      <c r="D1622" s="18"/>
      <c r="F1622" s="330"/>
    </row>
    <row r="1623" spans="1:6" ht="12.75">
      <c r="A1623" s="18"/>
      <c r="B1623" s="18"/>
      <c r="C1623" s="18"/>
      <c r="D1623" s="18"/>
      <c r="F1623" s="330"/>
    </row>
    <row r="1624" spans="1:6" ht="12.75">
      <c r="A1624" s="18"/>
      <c r="B1624" s="18"/>
      <c r="C1624" s="18"/>
      <c r="D1624" s="18"/>
      <c r="F1624" s="330"/>
    </row>
    <row r="1625" spans="1:6" ht="12.75">
      <c r="A1625" s="18"/>
      <c r="B1625" s="18"/>
      <c r="C1625" s="18"/>
      <c r="D1625" s="18"/>
      <c r="F1625" s="330"/>
    </row>
    <row r="1626" spans="1:6" ht="12.75">
      <c r="A1626" s="18"/>
      <c r="B1626" s="18"/>
      <c r="C1626" s="18"/>
      <c r="D1626" s="18"/>
      <c r="F1626" s="330"/>
    </row>
    <row r="1627" spans="1:6" ht="12.75">
      <c r="A1627" s="18"/>
      <c r="B1627" s="18"/>
      <c r="C1627" s="18"/>
      <c r="D1627" s="18"/>
      <c r="F1627" s="330"/>
    </row>
    <row r="1628" spans="1:6" ht="12.75">
      <c r="A1628" s="18"/>
      <c r="B1628" s="18"/>
      <c r="C1628" s="18"/>
      <c r="D1628" s="18"/>
      <c r="F1628" s="330"/>
    </row>
    <row r="1629" spans="1:6" ht="12.75">
      <c r="A1629" s="18"/>
      <c r="B1629" s="18"/>
      <c r="C1629" s="18"/>
      <c r="D1629" s="18"/>
      <c r="F1629" s="330"/>
    </row>
    <row r="1630" spans="1:6" ht="12.75">
      <c r="A1630" s="18"/>
      <c r="B1630" s="18"/>
      <c r="C1630" s="18"/>
      <c r="D1630" s="18"/>
      <c r="F1630" s="330"/>
    </row>
    <row r="1631" spans="1:6" ht="12.75">
      <c r="A1631" s="18"/>
      <c r="B1631" s="18"/>
      <c r="C1631" s="18"/>
      <c r="D1631" s="18"/>
      <c r="F1631" s="330"/>
    </row>
    <row r="1632" spans="1:6" ht="12.75">
      <c r="A1632" s="18"/>
      <c r="B1632" s="18"/>
      <c r="C1632" s="18"/>
      <c r="D1632" s="18"/>
      <c r="F1632" s="330"/>
    </row>
    <row r="1633" spans="1:6" ht="12.75">
      <c r="A1633" s="18"/>
      <c r="B1633" s="18"/>
      <c r="C1633" s="18"/>
      <c r="D1633" s="18"/>
      <c r="F1633" s="330"/>
    </row>
    <row r="1634" spans="1:6" ht="12.75">
      <c r="A1634" s="18"/>
      <c r="B1634" s="18"/>
      <c r="C1634" s="18"/>
      <c r="D1634" s="18"/>
      <c r="F1634" s="330"/>
    </row>
    <row r="1635" spans="1:6" ht="12.75">
      <c r="A1635" s="18"/>
      <c r="B1635" s="18"/>
      <c r="C1635" s="18"/>
      <c r="D1635" s="18"/>
      <c r="F1635" s="330"/>
    </row>
    <row r="1636" spans="1:6" ht="12.75">
      <c r="A1636" s="18"/>
      <c r="B1636" s="18"/>
      <c r="C1636" s="18"/>
      <c r="D1636" s="18"/>
      <c r="F1636" s="330"/>
    </row>
    <row r="1637" spans="1:6" ht="12.75">
      <c r="A1637" s="18"/>
      <c r="B1637" s="18"/>
      <c r="C1637" s="18"/>
      <c r="D1637" s="18"/>
      <c r="F1637" s="330"/>
    </row>
    <row r="1638" spans="1:6" ht="12.75">
      <c r="A1638" s="18"/>
      <c r="B1638" s="18"/>
      <c r="C1638" s="18"/>
      <c r="D1638" s="18"/>
      <c r="F1638" s="330"/>
    </row>
    <row r="1639" spans="1:6" ht="12.75">
      <c r="A1639" s="18"/>
      <c r="B1639" s="18"/>
      <c r="C1639" s="18"/>
      <c r="D1639" s="18"/>
      <c r="F1639" s="330"/>
    </row>
    <row r="1640" spans="1:6" ht="12.75">
      <c r="A1640" s="18"/>
      <c r="B1640" s="18"/>
      <c r="C1640" s="18"/>
      <c r="D1640" s="18"/>
      <c r="F1640" s="330"/>
    </row>
    <row r="1641" spans="1:6" ht="12.75">
      <c r="A1641" s="18"/>
      <c r="B1641" s="18"/>
      <c r="C1641" s="18"/>
      <c r="D1641" s="18"/>
      <c r="F1641" s="330"/>
    </row>
    <row r="1642" spans="1:6" ht="12.75">
      <c r="A1642" s="18"/>
      <c r="B1642" s="18"/>
      <c r="C1642" s="18"/>
      <c r="D1642" s="18"/>
      <c r="F1642" s="330"/>
    </row>
    <row r="1643" spans="1:6" ht="12.75">
      <c r="A1643" s="18"/>
      <c r="B1643" s="18"/>
      <c r="C1643" s="18"/>
      <c r="D1643" s="18"/>
      <c r="F1643" s="330"/>
    </row>
    <row r="1644" spans="1:6" ht="12.75">
      <c r="A1644" s="18"/>
      <c r="B1644" s="18"/>
      <c r="C1644" s="18"/>
      <c r="D1644" s="18"/>
      <c r="F1644" s="330"/>
    </row>
    <row r="1645" spans="1:6" ht="12.75">
      <c r="A1645" s="18"/>
      <c r="B1645" s="18"/>
      <c r="C1645" s="18"/>
      <c r="D1645" s="18"/>
      <c r="F1645" s="330"/>
    </row>
    <row r="1646" spans="1:6" ht="12.75">
      <c r="A1646" s="18"/>
      <c r="B1646" s="18"/>
      <c r="C1646" s="18"/>
      <c r="D1646" s="18"/>
      <c r="F1646" s="330"/>
    </row>
    <row r="1647" spans="1:6" ht="12.75">
      <c r="A1647" s="18"/>
      <c r="B1647" s="18"/>
      <c r="C1647" s="18"/>
      <c r="D1647" s="18"/>
      <c r="F1647" s="330"/>
    </row>
    <row r="1648" spans="1:6" ht="12.75">
      <c r="A1648" s="18"/>
      <c r="B1648" s="18"/>
      <c r="C1648" s="18"/>
      <c r="D1648" s="18"/>
      <c r="F1648" s="330"/>
    </row>
    <row r="1649" spans="1:6" ht="12.75">
      <c r="A1649" s="18"/>
      <c r="B1649" s="18"/>
      <c r="C1649" s="18"/>
      <c r="D1649" s="18"/>
      <c r="F1649" s="330"/>
    </row>
    <row r="1650" spans="1:6" ht="12.75">
      <c r="A1650" s="18"/>
      <c r="B1650" s="18"/>
      <c r="C1650" s="18"/>
      <c r="D1650" s="18"/>
      <c r="F1650" s="330"/>
    </row>
    <row r="1651" spans="1:6" ht="12.75">
      <c r="A1651" s="18"/>
      <c r="B1651" s="18"/>
      <c r="C1651" s="18"/>
      <c r="D1651" s="18"/>
      <c r="F1651" s="330"/>
    </row>
    <row r="1652" spans="1:6" ht="12.75">
      <c r="A1652" s="18"/>
      <c r="B1652" s="18"/>
      <c r="C1652" s="18"/>
      <c r="D1652" s="18"/>
      <c r="F1652" s="330"/>
    </row>
    <row r="1653" spans="1:6" ht="12.75">
      <c r="A1653" s="18"/>
      <c r="B1653" s="18"/>
      <c r="C1653" s="18"/>
      <c r="D1653" s="18"/>
      <c r="F1653" s="330"/>
    </row>
    <row r="1654" spans="1:6" ht="12.75">
      <c r="A1654" s="18"/>
      <c r="B1654" s="18"/>
      <c r="C1654" s="18"/>
      <c r="D1654" s="18"/>
      <c r="F1654" s="330"/>
    </row>
    <row r="1655" spans="1:6" ht="12.75">
      <c r="A1655" s="18"/>
      <c r="B1655" s="18"/>
      <c r="C1655" s="18"/>
      <c r="D1655" s="18"/>
      <c r="F1655" s="330"/>
    </row>
    <row r="1656" spans="1:6" ht="12.75">
      <c r="A1656" s="18"/>
      <c r="B1656" s="18"/>
      <c r="C1656" s="18"/>
      <c r="D1656" s="18"/>
      <c r="F1656" s="330"/>
    </row>
    <row r="1657" spans="1:6" ht="12.75">
      <c r="A1657" s="18"/>
      <c r="B1657" s="18"/>
      <c r="C1657" s="18"/>
      <c r="D1657" s="18"/>
      <c r="F1657" s="330"/>
    </row>
    <row r="1658" spans="1:6" ht="12.75">
      <c r="A1658" s="18"/>
      <c r="B1658" s="18"/>
      <c r="C1658" s="18"/>
      <c r="D1658" s="18"/>
      <c r="F1658" s="330"/>
    </row>
    <row r="1659" spans="1:6" ht="12.75">
      <c r="A1659" s="18"/>
      <c r="B1659" s="18"/>
      <c r="C1659" s="18"/>
      <c r="D1659" s="18"/>
      <c r="F1659" s="330"/>
    </row>
    <row r="1660" spans="1:6" ht="12.75">
      <c r="A1660" s="18"/>
      <c r="B1660" s="18"/>
      <c r="C1660" s="18"/>
      <c r="D1660" s="18"/>
      <c r="F1660" s="330"/>
    </row>
    <row r="1661" spans="1:6" ht="12.75">
      <c r="A1661" s="18"/>
      <c r="B1661" s="18"/>
      <c r="C1661" s="18"/>
      <c r="D1661" s="18"/>
      <c r="F1661" s="330"/>
    </row>
    <row r="1662" spans="1:6" ht="12.75">
      <c r="A1662" s="18"/>
      <c r="B1662" s="18"/>
      <c r="C1662" s="18"/>
      <c r="D1662" s="18"/>
      <c r="F1662" s="330"/>
    </row>
    <row r="1663" spans="1:6" ht="12.75">
      <c r="A1663" s="18"/>
      <c r="B1663" s="18"/>
      <c r="C1663" s="18"/>
      <c r="D1663" s="18"/>
      <c r="F1663" s="330"/>
    </row>
    <row r="1664" spans="1:6" ht="12.75">
      <c r="A1664" s="18"/>
      <c r="B1664" s="18"/>
      <c r="C1664" s="18"/>
      <c r="D1664" s="18"/>
      <c r="F1664" s="330"/>
    </row>
    <row r="1665" spans="1:6" ht="12.75">
      <c r="A1665" s="18"/>
      <c r="B1665" s="18"/>
      <c r="C1665" s="18"/>
      <c r="D1665" s="18"/>
      <c r="F1665" s="330"/>
    </row>
    <row r="1666" spans="1:6" ht="12.75">
      <c r="A1666" s="18"/>
      <c r="B1666" s="18"/>
      <c r="C1666" s="18"/>
      <c r="D1666" s="18"/>
      <c r="F1666" s="330"/>
    </row>
    <row r="1667" spans="1:6" ht="12.75">
      <c r="A1667" s="18"/>
      <c r="B1667" s="18"/>
      <c r="C1667" s="18"/>
      <c r="D1667" s="18"/>
      <c r="F1667" s="330"/>
    </row>
    <row r="1668" spans="1:6" ht="12.75">
      <c r="A1668" s="18"/>
      <c r="B1668" s="18"/>
      <c r="C1668" s="18"/>
      <c r="D1668" s="18"/>
      <c r="F1668" s="330"/>
    </row>
    <row r="1669" spans="1:6" ht="12.75">
      <c r="A1669" s="18"/>
      <c r="B1669" s="18"/>
      <c r="C1669" s="18"/>
      <c r="D1669" s="18"/>
      <c r="F1669" s="330"/>
    </row>
    <row r="1670" spans="1:6" ht="12.75">
      <c r="A1670" s="18"/>
      <c r="B1670" s="18"/>
      <c r="C1670" s="18"/>
      <c r="D1670" s="18"/>
      <c r="F1670" s="330"/>
    </row>
    <row r="1671" spans="1:6" ht="12.75">
      <c r="A1671" s="18"/>
      <c r="B1671" s="18"/>
      <c r="C1671" s="18"/>
      <c r="D1671" s="18"/>
      <c r="F1671" s="330"/>
    </row>
    <row r="1672" spans="1:6" ht="12.75">
      <c r="A1672" s="18"/>
      <c r="B1672" s="18"/>
      <c r="C1672" s="18"/>
      <c r="D1672" s="18"/>
      <c r="F1672" s="330"/>
    </row>
    <row r="1673" spans="1:6" ht="12.75">
      <c r="A1673" s="18"/>
      <c r="B1673" s="18"/>
      <c r="C1673" s="18"/>
      <c r="D1673" s="18"/>
      <c r="F1673" s="330"/>
    </row>
    <row r="1674" spans="1:6" ht="12.75">
      <c r="A1674" s="18"/>
      <c r="B1674" s="18"/>
      <c r="C1674" s="18"/>
      <c r="D1674" s="18"/>
      <c r="F1674" s="330"/>
    </row>
    <row r="1675" spans="1:6" ht="12.75">
      <c r="A1675" s="18"/>
      <c r="B1675" s="18"/>
      <c r="C1675" s="18"/>
      <c r="D1675" s="18"/>
      <c r="F1675" s="330"/>
    </row>
    <row r="1676" spans="1:6" ht="12.75">
      <c r="A1676" s="18"/>
      <c r="B1676" s="18"/>
      <c r="C1676" s="18"/>
      <c r="D1676" s="18"/>
      <c r="F1676" s="330"/>
    </row>
    <row r="1677" spans="1:6" ht="12.75">
      <c r="A1677" s="18"/>
      <c r="B1677" s="18"/>
      <c r="C1677" s="18"/>
      <c r="D1677" s="18"/>
      <c r="F1677" s="330"/>
    </row>
    <row r="1678" spans="1:6" ht="12.75">
      <c r="A1678" s="18"/>
      <c r="B1678" s="18"/>
      <c r="C1678" s="18"/>
      <c r="D1678" s="18"/>
      <c r="F1678" s="330"/>
    </row>
    <row r="1679" spans="1:6" ht="12.75">
      <c r="A1679" s="18"/>
      <c r="B1679" s="18"/>
      <c r="C1679" s="18"/>
      <c r="D1679" s="18"/>
      <c r="F1679" s="330"/>
    </row>
    <row r="1680" spans="1:6" ht="12.75">
      <c r="A1680" s="18"/>
      <c r="B1680" s="18"/>
      <c r="C1680" s="18"/>
      <c r="D1680" s="18"/>
      <c r="F1680" s="330"/>
    </row>
    <row r="1681" spans="1:6" ht="12.75">
      <c r="A1681" s="18"/>
      <c r="B1681" s="18"/>
      <c r="C1681" s="18"/>
      <c r="D1681" s="18"/>
      <c r="F1681" s="330"/>
    </row>
    <row r="1682" spans="1:6" ht="12.75">
      <c r="A1682" s="18"/>
      <c r="B1682" s="18"/>
      <c r="C1682" s="18"/>
      <c r="D1682" s="18"/>
      <c r="F1682" s="330"/>
    </row>
    <row r="1683" spans="1:6" ht="12.75">
      <c r="A1683" s="18"/>
      <c r="B1683" s="18"/>
      <c r="C1683" s="18"/>
      <c r="D1683" s="18"/>
      <c r="F1683" s="330"/>
    </row>
    <row r="1684" spans="1:6" ht="12.75">
      <c r="A1684" s="18"/>
      <c r="B1684" s="18"/>
      <c r="C1684" s="18"/>
      <c r="D1684" s="18"/>
      <c r="F1684" s="330"/>
    </row>
    <row r="1685" spans="1:6" ht="12.75">
      <c r="A1685" s="18"/>
      <c r="B1685" s="18"/>
      <c r="C1685" s="18"/>
      <c r="D1685" s="18"/>
      <c r="F1685" s="330"/>
    </row>
    <row r="1686" spans="1:6" ht="12.75">
      <c r="A1686" s="18"/>
      <c r="B1686" s="18"/>
      <c r="C1686" s="18"/>
      <c r="D1686" s="18"/>
      <c r="F1686" s="330"/>
    </row>
    <row r="1687" spans="1:6" ht="12.75">
      <c r="A1687" s="18"/>
      <c r="B1687" s="18"/>
      <c r="C1687" s="18"/>
      <c r="D1687" s="18"/>
      <c r="F1687" s="330"/>
    </row>
    <row r="1688" spans="1:6" ht="12.75">
      <c r="A1688" s="18"/>
      <c r="B1688" s="18"/>
      <c r="C1688" s="18"/>
      <c r="D1688" s="18"/>
      <c r="F1688" s="330"/>
    </row>
    <row r="1689" spans="1:6" ht="12.75">
      <c r="A1689" s="18"/>
      <c r="B1689" s="18"/>
      <c r="C1689" s="18"/>
      <c r="D1689" s="18"/>
      <c r="F1689" s="330"/>
    </row>
    <row r="1690" spans="1:6" ht="12.75">
      <c r="A1690" s="18"/>
      <c r="B1690" s="18"/>
      <c r="C1690" s="18"/>
      <c r="D1690" s="18"/>
      <c r="F1690" s="330"/>
    </row>
    <row r="1691" spans="1:6" ht="12.75">
      <c r="A1691" s="18"/>
      <c r="B1691" s="18"/>
      <c r="C1691" s="18"/>
      <c r="D1691" s="18"/>
      <c r="F1691" s="330"/>
    </row>
    <row r="1692" spans="1:6" ht="12.75">
      <c r="A1692" s="18"/>
      <c r="B1692" s="18"/>
      <c r="C1692" s="18"/>
      <c r="D1692" s="18"/>
      <c r="F1692" s="330"/>
    </row>
    <row r="1693" spans="1:6" ht="12.75">
      <c r="A1693" s="18"/>
      <c r="B1693" s="18"/>
      <c r="C1693" s="18"/>
      <c r="D1693" s="18"/>
      <c r="F1693" s="330"/>
    </row>
    <row r="1694" spans="1:6" ht="12.75">
      <c r="A1694" s="18"/>
      <c r="B1694" s="18"/>
      <c r="C1694" s="18"/>
      <c r="D1694" s="18"/>
      <c r="F1694" s="330"/>
    </row>
    <row r="1695" spans="1:6" ht="12.75">
      <c r="A1695" s="18"/>
      <c r="B1695" s="18"/>
      <c r="C1695" s="18"/>
      <c r="D1695" s="18"/>
      <c r="F1695" s="330"/>
    </row>
    <row r="1696" spans="1:6" ht="12.75">
      <c r="A1696" s="18"/>
      <c r="B1696" s="18"/>
      <c r="C1696" s="18"/>
      <c r="D1696" s="18"/>
      <c r="F1696" s="330"/>
    </row>
    <row r="1697" spans="1:6" ht="12.75">
      <c r="A1697" s="18"/>
      <c r="B1697" s="18"/>
      <c r="C1697" s="18"/>
      <c r="D1697" s="18"/>
      <c r="F1697" s="330"/>
    </row>
    <row r="1698" spans="1:6" ht="12.75">
      <c r="A1698" s="18"/>
      <c r="B1698" s="18"/>
      <c r="C1698" s="18"/>
      <c r="D1698" s="18"/>
      <c r="F1698" s="330"/>
    </row>
    <row r="1699" spans="1:6" ht="12.75">
      <c r="A1699" s="18"/>
      <c r="B1699" s="18"/>
      <c r="C1699" s="18"/>
      <c r="D1699" s="18"/>
      <c r="F1699" s="330"/>
    </row>
    <row r="1700" spans="1:6" ht="12.75">
      <c r="A1700" s="18"/>
      <c r="B1700" s="18"/>
      <c r="C1700" s="18"/>
      <c r="D1700" s="18"/>
      <c r="F1700" s="330"/>
    </row>
    <row r="1701" spans="1:6" ht="12.75">
      <c r="A1701" s="18"/>
      <c r="B1701" s="18"/>
      <c r="C1701" s="18"/>
      <c r="D1701" s="18"/>
      <c r="F1701" s="330"/>
    </row>
    <row r="1702" spans="1:6" ht="12.75">
      <c r="A1702" s="18"/>
      <c r="B1702" s="18"/>
      <c r="C1702" s="18"/>
      <c r="D1702" s="18"/>
      <c r="F1702" s="330"/>
    </row>
    <row r="1703" spans="1:6" ht="12.75">
      <c r="A1703" s="18"/>
      <c r="B1703" s="18"/>
      <c r="C1703" s="18"/>
      <c r="D1703" s="18"/>
      <c r="F1703" s="330"/>
    </row>
    <row r="1704" spans="1:6" ht="12.75">
      <c r="A1704" s="18"/>
      <c r="B1704" s="18"/>
      <c r="C1704" s="18"/>
      <c r="D1704" s="18"/>
      <c r="F1704" s="330"/>
    </row>
    <row r="1705" spans="1:6" ht="12.75">
      <c r="A1705" s="18"/>
      <c r="B1705" s="18"/>
      <c r="C1705" s="18"/>
      <c r="D1705" s="18"/>
      <c r="F1705" s="330"/>
    </row>
    <row r="1706" spans="1:6" ht="12.75">
      <c r="A1706" s="18"/>
      <c r="B1706" s="18"/>
      <c r="C1706" s="18"/>
      <c r="D1706" s="18"/>
      <c r="F1706" s="330"/>
    </row>
    <row r="1707" spans="1:6" ht="12.75">
      <c r="A1707" s="18"/>
      <c r="B1707" s="18"/>
      <c r="C1707" s="18"/>
      <c r="D1707" s="18"/>
      <c r="F1707" s="330"/>
    </row>
    <row r="1708" spans="1:6" ht="12.75">
      <c r="A1708" s="18"/>
      <c r="B1708" s="18"/>
      <c r="C1708" s="18"/>
      <c r="D1708" s="18"/>
      <c r="F1708" s="330"/>
    </row>
    <row r="1709" spans="1:6" ht="12.75">
      <c r="A1709" s="18"/>
      <c r="B1709" s="18"/>
      <c r="C1709" s="18"/>
      <c r="D1709" s="18"/>
      <c r="F1709" s="330"/>
    </row>
    <row r="1710" spans="1:6" ht="12.75">
      <c r="A1710" s="18"/>
      <c r="B1710" s="18"/>
      <c r="C1710" s="18"/>
      <c r="D1710" s="18"/>
      <c r="F1710" s="330"/>
    </row>
    <row r="1711" spans="1:6" ht="12.75">
      <c r="A1711" s="18"/>
      <c r="B1711" s="18"/>
      <c r="C1711" s="18"/>
      <c r="D1711" s="18"/>
      <c r="F1711" s="330"/>
    </row>
  </sheetData>
  <sheetProtection password="CF4C" sheet="1" objects="1" scenarios="1"/>
  <printOptions/>
  <pageMargins left="0.49" right="0.25" top="0.52" bottom="0.984251968503937" header="0.27" footer="0.5118110236220472"/>
  <pageSetup horizontalDpi="600" verticalDpi="600" orientation="portrait" paperSize="9" scale="95" r:id="rId3"/>
  <headerFooter alignWithMargins="0"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942"/>
  <sheetViews>
    <sheetView tabSelected="1" workbookViewId="0" topLeftCell="A1">
      <selection activeCell="B2" sqref="B2"/>
    </sheetView>
  </sheetViews>
  <sheetFormatPr defaultColWidth="9.140625" defaultRowHeight="12.75"/>
  <cols>
    <col min="1" max="1" width="8.140625" style="261" customWidth="1"/>
    <col min="2" max="2" width="40.28125" style="2" customWidth="1"/>
    <col min="3" max="4" width="11.421875" style="4" customWidth="1"/>
    <col min="5" max="5" width="11.421875" style="339" hidden="1" customWidth="1"/>
    <col min="6" max="6" width="15.8515625" style="556" customWidth="1"/>
    <col min="7" max="7" width="11.28125" style="1" hidden="1" customWidth="1"/>
    <col min="8" max="8" width="12.7109375" style="1" customWidth="1"/>
    <col min="9" max="16384" width="12.421875" style="1" customWidth="1"/>
  </cols>
  <sheetData>
    <row r="1" spans="1:6" ht="15.75">
      <c r="A1" s="632"/>
      <c r="B1" s="635"/>
      <c r="E1" s="640"/>
      <c r="F1" s="644"/>
    </row>
    <row r="2" spans="1:7" ht="12.75">
      <c r="A2" s="632"/>
      <c r="B2" s="635"/>
      <c r="C2" s="639" t="s">
        <v>537</v>
      </c>
      <c r="E2" s="642"/>
      <c r="F2" s="643"/>
      <c r="G2" s="2"/>
    </row>
    <row r="3" spans="1:8" ht="12.75">
      <c r="A3" s="632"/>
      <c r="B3" s="635"/>
      <c r="C3" s="232" t="s">
        <v>1031</v>
      </c>
      <c r="E3" s="642"/>
      <c r="F3" s="642"/>
      <c r="G3" s="2"/>
      <c r="H3" s="1" t="s">
        <v>1056</v>
      </c>
    </row>
    <row r="4" spans="1:8" ht="12.75">
      <c r="A4" s="632"/>
      <c r="B4" s="635"/>
      <c r="C4" s="232" t="s">
        <v>1032</v>
      </c>
      <c r="E4" s="640"/>
      <c r="F4" s="643"/>
      <c r="G4" s="2"/>
      <c r="H4" s="1" t="s">
        <v>1055</v>
      </c>
    </row>
    <row r="5" spans="1:8" ht="12.75">
      <c r="A5" s="632"/>
      <c r="B5" s="635"/>
      <c r="C5" s="232" t="s">
        <v>1034</v>
      </c>
      <c r="E5" s="640"/>
      <c r="F5" s="643"/>
      <c r="G5" s="2"/>
      <c r="H5" s="1" t="s">
        <v>1054</v>
      </c>
    </row>
    <row r="6" spans="1:8" ht="12.75">
      <c r="A6" s="632"/>
      <c r="B6" s="635"/>
      <c r="C6" s="232" t="s">
        <v>1035</v>
      </c>
      <c r="E6" s="640"/>
      <c r="F6" s="643"/>
      <c r="G6" s="2"/>
      <c r="H6" s="1" t="s">
        <v>1053</v>
      </c>
    </row>
    <row r="7" ht="12.75"/>
    <row r="8" spans="1:6" ht="14.25">
      <c r="A8" s="633" t="s">
        <v>620</v>
      </c>
      <c r="B8" s="635"/>
      <c r="C8" s="637"/>
      <c r="D8" s="637"/>
      <c r="E8" s="640"/>
      <c r="F8" s="643"/>
    </row>
    <row r="9" spans="1:6" ht="13.5" thickBot="1">
      <c r="A9" s="632"/>
      <c r="B9" s="636"/>
      <c r="C9" s="19"/>
      <c r="D9" s="19"/>
      <c r="E9" s="641"/>
      <c r="F9" s="631"/>
    </row>
    <row r="10" spans="1:8" ht="12.75">
      <c r="A10" s="263" t="s">
        <v>0</v>
      </c>
      <c r="B10" s="70"/>
      <c r="C10" s="71" t="s">
        <v>474</v>
      </c>
      <c r="D10" s="72" t="s">
        <v>621</v>
      </c>
      <c r="E10" s="520" t="s">
        <v>619</v>
      </c>
      <c r="F10" s="520" t="s">
        <v>987</v>
      </c>
      <c r="G10" s="9" t="s">
        <v>426</v>
      </c>
      <c r="H10" s="9" t="s">
        <v>536</v>
      </c>
    </row>
    <row r="11" spans="1:8" ht="13.5" thickBot="1">
      <c r="A11" s="264"/>
      <c r="B11" s="73"/>
      <c r="C11" s="74" t="s">
        <v>986</v>
      </c>
      <c r="D11" s="75" t="s">
        <v>986</v>
      </c>
      <c r="E11" s="521" t="s">
        <v>402</v>
      </c>
      <c r="F11" s="521" t="s">
        <v>1036</v>
      </c>
      <c r="G11" s="9" t="s">
        <v>427</v>
      </c>
      <c r="H11" s="9"/>
    </row>
    <row r="12" spans="1:8" ht="13.5" customHeight="1">
      <c r="A12" s="265">
        <v>4</v>
      </c>
      <c r="B12" s="76" t="s">
        <v>58</v>
      </c>
      <c r="C12" s="209">
        <f>C13+C124+C127+C203+C221+C278+C287+C899+C1797</f>
        <v>94021428.44999999</v>
      </c>
      <c r="D12" s="209">
        <f>D13+D124+D127+D203+D221+D278+D287+D899+D1797</f>
        <v>107159860.9745</v>
      </c>
      <c r="E12" s="428">
        <f>E13+E124+E127+E203+E221+E278+E287+E899+E1797</f>
        <v>114925290.145</v>
      </c>
      <c r="F12" s="531">
        <f>F13+F124+F127+F203+F221+F278+F287+F899+F1797</f>
        <v>119635339.27000001</v>
      </c>
      <c r="G12" s="7">
        <f aca="true" t="shared" si="0" ref="G12:G35">(D12-C12)/C12</f>
        <v>0.13973870362421636</v>
      </c>
      <c r="H12" s="7">
        <f>(F12-D12)/D12</f>
        <v>0.11641932139561756</v>
      </c>
    </row>
    <row r="13" spans="1:8" ht="12.75">
      <c r="A13" s="450" t="s">
        <v>738</v>
      </c>
      <c r="B13" s="77" t="s">
        <v>59</v>
      </c>
      <c r="C13" s="78">
        <f>C14+C46+C109+C114+C118</f>
        <v>12051234.114999998</v>
      </c>
      <c r="D13" s="78">
        <f>D14+D46+D109+D114+D118</f>
        <v>12590930.85</v>
      </c>
      <c r="E13" s="341">
        <f>E14+E46+E109+E114+E118</f>
        <v>12695035.85</v>
      </c>
      <c r="F13" s="341">
        <f>F14+F46+F109+F112+F114+F118</f>
        <v>15083614.85</v>
      </c>
      <c r="G13" s="7">
        <f t="shared" si="0"/>
        <v>0.04478352423078799</v>
      </c>
      <c r="H13" s="7">
        <f aca="true" t="shared" si="1" ref="H13:H76">(F13-D13)/D13</f>
        <v>0.19797456039558822</v>
      </c>
    </row>
    <row r="14" spans="1:8" s="3" customFormat="1" ht="12.75">
      <c r="A14" s="364" t="s">
        <v>622</v>
      </c>
      <c r="B14" s="254" t="s">
        <v>60</v>
      </c>
      <c r="C14" s="255">
        <f>C15+C22+C41</f>
        <v>787715</v>
      </c>
      <c r="D14" s="255">
        <f>D15+D22+D41</f>
        <v>787714.5</v>
      </c>
      <c r="E14" s="365">
        <f>E15+E22+E41</f>
        <v>787714.5</v>
      </c>
      <c r="F14" s="365">
        <f>F15+F22+F41</f>
        <v>842714.5</v>
      </c>
      <c r="G14" s="7">
        <f t="shared" si="0"/>
        <v>-6.34747338821782E-07</v>
      </c>
      <c r="H14" s="7">
        <f t="shared" si="1"/>
        <v>0.06982225158988441</v>
      </c>
    </row>
    <row r="15" spans="1:8" s="3" customFormat="1" ht="12.75">
      <c r="A15" s="90">
        <v>50</v>
      </c>
      <c r="B15" s="81" t="s">
        <v>91</v>
      </c>
      <c r="C15" s="82">
        <f>C16+C17+C18+C19+C20+C21</f>
        <v>686190</v>
      </c>
      <c r="D15" s="82">
        <f>D16+D17+D18+D19+D20+D21</f>
        <v>698872.5</v>
      </c>
      <c r="E15" s="400">
        <f>E16+E17+E18+E19+E20+E21</f>
        <v>698872.5</v>
      </c>
      <c r="F15" s="344">
        <f>F16+F17+F18+F19+F20+F21</f>
        <v>698872.5</v>
      </c>
      <c r="G15" s="7">
        <f t="shared" si="0"/>
        <v>0.01848249027237354</v>
      </c>
      <c r="H15" s="7">
        <f t="shared" si="1"/>
        <v>0</v>
      </c>
    </row>
    <row r="16" spans="1:8" ht="12.75" hidden="1">
      <c r="A16" s="62" t="s">
        <v>726</v>
      </c>
      <c r="B16" s="63" t="s">
        <v>215</v>
      </c>
      <c r="C16" s="87">
        <v>402000</v>
      </c>
      <c r="D16" s="64">
        <v>402000</v>
      </c>
      <c r="E16" s="367">
        <v>402000</v>
      </c>
      <c r="F16" s="343">
        <v>402000</v>
      </c>
      <c r="G16" s="7">
        <f t="shared" si="0"/>
        <v>0</v>
      </c>
      <c r="H16" s="7">
        <f t="shared" si="1"/>
        <v>0</v>
      </c>
    </row>
    <row r="17" spans="1:8" s="3" customFormat="1" ht="12.75" hidden="1">
      <c r="A17" s="62" t="s">
        <v>547</v>
      </c>
      <c r="B17" s="83" t="s">
        <v>214</v>
      </c>
      <c r="C17" s="84">
        <v>95000</v>
      </c>
      <c r="D17" s="64">
        <v>104500</v>
      </c>
      <c r="E17" s="367">
        <v>104500</v>
      </c>
      <c r="F17" s="343">
        <v>104500</v>
      </c>
      <c r="G17" s="7">
        <f t="shared" si="0"/>
        <v>0.1</v>
      </c>
      <c r="H17" s="7">
        <f t="shared" si="1"/>
        <v>0</v>
      </c>
    </row>
    <row r="18" spans="1:8" ht="12.75" hidden="1">
      <c r="A18" s="62" t="s">
        <v>727</v>
      </c>
      <c r="B18" s="83" t="s">
        <v>14</v>
      </c>
      <c r="C18" s="96">
        <v>17000</v>
      </c>
      <c r="D18" s="64">
        <v>17000</v>
      </c>
      <c r="E18" s="367">
        <v>17000</v>
      </c>
      <c r="F18" s="343">
        <v>17000</v>
      </c>
      <c r="G18" s="7">
        <f t="shared" si="0"/>
        <v>0</v>
      </c>
      <c r="H18" s="7">
        <f t="shared" si="1"/>
        <v>0</v>
      </c>
    </row>
    <row r="19" spans="1:8" ht="12.75" hidden="1">
      <c r="A19" s="62" t="s">
        <v>731</v>
      </c>
      <c r="B19" s="83" t="s">
        <v>216</v>
      </c>
      <c r="C19" s="96">
        <f>(C16+C17+C18)*0.33</f>
        <v>169620</v>
      </c>
      <c r="D19" s="96">
        <f>(D16+D17+D18)*0.33</f>
        <v>172755</v>
      </c>
      <c r="E19" s="367">
        <f>(E16+E17+E18)*0.33</f>
        <v>172755</v>
      </c>
      <c r="F19" s="343">
        <f>(F16+F17+F18)*0.33</f>
        <v>172755</v>
      </c>
      <c r="G19" s="7"/>
      <c r="H19" s="7">
        <f t="shared" si="1"/>
        <v>0</v>
      </c>
    </row>
    <row r="20" spans="1:8" ht="12.75" hidden="1">
      <c r="A20" s="62" t="s">
        <v>728</v>
      </c>
      <c r="B20" s="63" t="s">
        <v>113</v>
      </c>
      <c r="C20" s="64">
        <f>(C16+C17+C18)*0.005</f>
        <v>2570</v>
      </c>
      <c r="D20" s="64">
        <f>(D16+D17+D18)*0.005</f>
        <v>2617.5</v>
      </c>
      <c r="E20" s="367">
        <f>(E16+E17+E18)*0.005</f>
        <v>2617.5</v>
      </c>
      <c r="F20" s="343">
        <f>(F16+F17+F18)*0.005</f>
        <v>2617.5</v>
      </c>
      <c r="G20" s="7"/>
      <c r="H20" s="7">
        <f t="shared" si="1"/>
        <v>0</v>
      </c>
    </row>
    <row r="21" spans="1:8" ht="12.75" hidden="1">
      <c r="A21" s="62" t="s">
        <v>729</v>
      </c>
      <c r="B21" s="63" t="s">
        <v>730</v>
      </c>
      <c r="C21" s="64">
        <v>0</v>
      </c>
      <c r="D21" s="64">
        <v>0</v>
      </c>
      <c r="E21" s="367">
        <v>0</v>
      </c>
      <c r="F21" s="343">
        <v>0</v>
      </c>
      <c r="G21" s="7" t="e">
        <f>(D21-C21)/C21</f>
        <v>#DIV/0!</v>
      </c>
      <c r="H21" s="7" t="e">
        <f t="shared" si="1"/>
        <v>#DIV/0!</v>
      </c>
    </row>
    <row r="22" spans="1:8" s="3" customFormat="1" ht="12.75">
      <c r="A22" s="90">
        <v>55</v>
      </c>
      <c r="B22" s="81" t="s">
        <v>114</v>
      </c>
      <c r="C22" s="82">
        <f>C23+C30+C33+C35+C36+C39+C42</f>
        <v>101525</v>
      </c>
      <c r="D22" s="82">
        <f>D23+D30+D33+D35+D36+D39+D42</f>
        <v>88842</v>
      </c>
      <c r="E22" s="344">
        <f>E23+E30+E33+E35+E36+E39+E42</f>
        <v>88842</v>
      </c>
      <c r="F22" s="344">
        <f>F23+F30+F33+F35+F36+F39+F42</f>
        <v>143842</v>
      </c>
      <c r="G22" s="7">
        <f t="shared" si="0"/>
        <v>-0.1249248953459739</v>
      </c>
      <c r="H22" s="7">
        <f t="shared" si="1"/>
        <v>0.6190765628869228</v>
      </c>
    </row>
    <row r="23" spans="1:8" s="3" customFormat="1" ht="12.75" hidden="1">
      <c r="A23" s="62" t="s">
        <v>551</v>
      </c>
      <c r="B23" s="83" t="s">
        <v>764</v>
      </c>
      <c r="C23" s="87">
        <f>SUM(C24:C29)</f>
        <v>55000</v>
      </c>
      <c r="D23" s="64">
        <f>SUM(D24:D29)</f>
        <v>60842</v>
      </c>
      <c r="E23" s="367">
        <f>SUM(E24:E29)</f>
        <v>60842</v>
      </c>
      <c r="F23" s="343">
        <f>SUM(F24:F29)</f>
        <v>60842</v>
      </c>
      <c r="G23" s="7">
        <f t="shared" si="0"/>
        <v>0.10621818181818182</v>
      </c>
      <c r="H23" s="7">
        <f t="shared" si="1"/>
        <v>0</v>
      </c>
    </row>
    <row r="24" spans="1:8" s="3" customFormat="1" ht="12.75" hidden="1">
      <c r="A24" s="85" t="s">
        <v>737</v>
      </c>
      <c r="B24" s="35" t="s">
        <v>735</v>
      </c>
      <c r="C24" s="86">
        <v>55000</v>
      </c>
      <c r="D24" s="36">
        <v>60842</v>
      </c>
      <c r="E24" s="366">
        <v>60842</v>
      </c>
      <c r="F24" s="347">
        <v>60842</v>
      </c>
      <c r="G24" s="7">
        <f t="shared" si="0"/>
        <v>0.10621818181818182</v>
      </c>
      <c r="H24" s="7">
        <f t="shared" si="1"/>
        <v>0</v>
      </c>
    </row>
    <row r="25" spans="1:8" s="3" customFormat="1" ht="12.75" hidden="1">
      <c r="A25" s="85" t="s">
        <v>739</v>
      </c>
      <c r="B25" s="81" t="s">
        <v>758</v>
      </c>
      <c r="C25" s="86">
        <v>0</v>
      </c>
      <c r="D25" s="36">
        <v>0</v>
      </c>
      <c r="E25" s="366"/>
      <c r="F25" s="347"/>
      <c r="G25" s="7" t="e">
        <f t="shared" si="0"/>
        <v>#DIV/0!</v>
      </c>
      <c r="H25" s="7" t="e">
        <f t="shared" si="1"/>
        <v>#DIV/0!</v>
      </c>
    </row>
    <row r="26" spans="1:8" s="3" customFormat="1" ht="12.75" hidden="1">
      <c r="A26" s="85" t="s">
        <v>740</v>
      </c>
      <c r="B26" s="81" t="s">
        <v>759</v>
      </c>
      <c r="C26" s="86"/>
      <c r="D26" s="36"/>
      <c r="E26" s="366"/>
      <c r="F26" s="347"/>
      <c r="G26" s="7"/>
      <c r="H26" s="7" t="e">
        <f t="shared" si="1"/>
        <v>#DIV/0!</v>
      </c>
    </row>
    <row r="27" spans="1:8" s="3" customFormat="1" ht="12.75" hidden="1">
      <c r="A27" s="85" t="s">
        <v>742</v>
      </c>
      <c r="B27" s="81" t="s">
        <v>217</v>
      </c>
      <c r="C27" s="86"/>
      <c r="D27" s="36"/>
      <c r="E27" s="366"/>
      <c r="F27" s="347"/>
      <c r="G27" s="7"/>
      <c r="H27" s="7" t="e">
        <f t="shared" si="1"/>
        <v>#DIV/0!</v>
      </c>
    </row>
    <row r="28" spans="1:8" s="3" customFormat="1" ht="12.75" hidden="1">
      <c r="A28" s="85" t="s">
        <v>677</v>
      </c>
      <c r="B28" s="199" t="s">
        <v>734</v>
      </c>
      <c r="C28" s="86"/>
      <c r="D28" s="36"/>
      <c r="E28" s="366"/>
      <c r="F28" s="347"/>
      <c r="G28" s="7"/>
      <c r="H28" s="7" t="e">
        <f t="shared" si="1"/>
        <v>#DIV/0!</v>
      </c>
    </row>
    <row r="29" spans="1:8" s="3" customFormat="1" ht="12.75" hidden="1">
      <c r="A29" s="85" t="s">
        <v>743</v>
      </c>
      <c r="B29" s="35" t="s">
        <v>760</v>
      </c>
      <c r="C29" s="86">
        <v>0</v>
      </c>
      <c r="D29" s="36">
        <v>0</v>
      </c>
      <c r="E29" s="366">
        <v>0</v>
      </c>
      <c r="F29" s="347">
        <v>0</v>
      </c>
      <c r="G29" s="7" t="e">
        <f t="shared" si="0"/>
        <v>#DIV/0!</v>
      </c>
      <c r="H29" s="7" t="e">
        <f t="shared" si="1"/>
        <v>#DIV/0!</v>
      </c>
    </row>
    <row r="30" spans="1:8" s="3" customFormat="1" ht="12.75" hidden="1">
      <c r="A30" s="62" t="s">
        <v>552</v>
      </c>
      <c r="B30" s="63" t="s">
        <v>133</v>
      </c>
      <c r="C30" s="87">
        <f>SUM(C31:C32)</f>
        <v>5000</v>
      </c>
      <c r="D30" s="64">
        <f>SUM(D31:D32)</f>
        <v>5000</v>
      </c>
      <c r="E30" s="367">
        <f>SUM(E31:E32)</f>
        <v>5000</v>
      </c>
      <c r="F30" s="343">
        <f>SUM(F31:F32)</f>
        <v>35000</v>
      </c>
      <c r="G30" s="7">
        <f t="shared" si="0"/>
        <v>0</v>
      </c>
      <c r="H30" s="7">
        <f t="shared" si="1"/>
        <v>6</v>
      </c>
    </row>
    <row r="31" spans="1:8" s="3" customFormat="1" ht="12.75" hidden="1">
      <c r="A31" s="85" t="s">
        <v>745</v>
      </c>
      <c r="B31" s="81" t="s">
        <v>761</v>
      </c>
      <c r="C31" s="86">
        <v>5000</v>
      </c>
      <c r="D31" s="36">
        <v>5000</v>
      </c>
      <c r="E31" s="366">
        <v>5000</v>
      </c>
      <c r="F31" s="347">
        <v>35000</v>
      </c>
      <c r="G31" s="7">
        <f t="shared" si="0"/>
        <v>0</v>
      </c>
      <c r="H31" s="7">
        <f t="shared" si="1"/>
        <v>6</v>
      </c>
    </row>
    <row r="32" spans="1:8" s="3" customFormat="1" ht="12.75" hidden="1">
      <c r="A32" s="85" t="s">
        <v>631</v>
      </c>
      <c r="B32" s="81" t="s">
        <v>762</v>
      </c>
      <c r="C32" s="86">
        <v>0</v>
      </c>
      <c r="D32" s="36">
        <v>0</v>
      </c>
      <c r="E32" s="366">
        <v>0</v>
      </c>
      <c r="F32" s="347">
        <v>0</v>
      </c>
      <c r="G32" s="7" t="e">
        <f t="shared" si="0"/>
        <v>#DIV/0!</v>
      </c>
      <c r="H32" s="7" t="e">
        <f t="shared" si="1"/>
        <v>#DIV/0!</v>
      </c>
    </row>
    <row r="33" spans="1:8" s="3" customFormat="1" ht="12.75" hidden="1">
      <c r="A33" s="62" t="s">
        <v>553</v>
      </c>
      <c r="B33" s="83" t="s">
        <v>137</v>
      </c>
      <c r="C33" s="87">
        <f>SUM(C34:C35)</f>
        <v>8000</v>
      </c>
      <c r="D33" s="64">
        <f>SUM(D34)</f>
        <v>8000</v>
      </c>
      <c r="E33" s="367">
        <f>SUM(E34)</f>
        <v>8000</v>
      </c>
      <c r="F33" s="343">
        <f>SUM(F34)</f>
        <v>8000</v>
      </c>
      <c r="G33" s="7">
        <f t="shared" si="0"/>
        <v>0</v>
      </c>
      <c r="H33" s="7">
        <f t="shared" si="1"/>
        <v>0</v>
      </c>
    </row>
    <row r="34" spans="1:8" s="3" customFormat="1" ht="12.75" hidden="1">
      <c r="A34" s="85" t="s">
        <v>737</v>
      </c>
      <c r="B34" s="81" t="s">
        <v>137</v>
      </c>
      <c r="C34" s="86">
        <v>8000</v>
      </c>
      <c r="D34" s="36">
        <v>8000</v>
      </c>
      <c r="E34" s="366">
        <v>8000</v>
      </c>
      <c r="F34" s="347">
        <v>8000</v>
      </c>
      <c r="G34" s="7">
        <f t="shared" si="0"/>
        <v>0</v>
      </c>
      <c r="H34" s="7">
        <f t="shared" si="1"/>
        <v>0</v>
      </c>
    </row>
    <row r="35" spans="1:8" s="3" customFormat="1" ht="12.75" hidden="1">
      <c r="A35" s="85" t="s">
        <v>738</v>
      </c>
      <c r="B35" s="83" t="s">
        <v>218</v>
      </c>
      <c r="C35" s="86"/>
      <c r="D35" s="36"/>
      <c r="E35" s="366"/>
      <c r="F35" s="347"/>
      <c r="G35" s="7" t="e">
        <f t="shared" si="0"/>
        <v>#DIV/0!</v>
      </c>
      <c r="H35" s="7" t="e">
        <f t="shared" si="1"/>
        <v>#DIV/0!</v>
      </c>
    </row>
    <row r="36" spans="1:8" s="3" customFormat="1" ht="12.75" hidden="1">
      <c r="A36" s="62" t="s">
        <v>554</v>
      </c>
      <c r="B36" s="83" t="s">
        <v>158</v>
      </c>
      <c r="C36" s="87">
        <f>SUM(C37:C38)</f>
        <v>13000</v>
      </c>
      <c r="D36" s="64">
        <f>SUM(D37:D38)</f>
        <v>13000</v>
      </c>
      <c r="E36" s="367">
        <f>SUM(E37:E38)</f>
        <v>13000</v>
      </c>
      <c r="F36" s="343">
        <f>SUM(F37:F38)</f>
        <v>13000</v>
      </c>
      <c r="G36" s="7">
        <f aca="true" t="shared" si="2" ref="G36:G50">(D36-C36)/C36</f>
        <v>0</v>
      </c>
      <c r="H36" s="7">
        <f t="shared" si="1"/>
        <v>0</v>
      </c>
    </row>
    <row r="37" spans="1:8" s="3" customFormat="1" ht="12.75" hidden="1">
      <c r="A37" s="85" t="s">
        <v>738</v>
      </c>
      <c r="B37" s="35" t="s">
        <v>159</v>
      </c>
      <c r="C37" s="86">
        <v>13000</v>
      </c>
      <c r="D37" s="36">
        <v>13000</v>
      </c>
      <c r="E37" s="366">
        <v>13000</v>
      </c>
      <c r="F37" s="347">
        <v>13000</v>
      </c>
      <c r="G37" s="7">
        <f t="shared" si="2"/>
        <v>0</v>
      </c>
      <c r="H37" s="7">
        <f t="shared" si="1"/>
        <v>0</v>
      </c>
    </row>
    <row r="38" spans="1:8" s="3" customFormat="1" ht="12.75" hidden="1">
      <c r="A38" s="85" t="s">
        <v>745</v>
      </c>
      <c r="B38" s="35" t="s">
        <v>160</v>
      </c>
      <c r="C38" s="86"/>
      <c r="D38" s="36">
        <v>0</v>
      </c>
      <c r="E38" s="366">
        <v>0</v>
      </c>
      <c r="F38" s="347">
        <v>0</v>
      </c>
      <c r="G38" s="7" t="e">
        <f t="shared" si="2"/>
        <v>#DIV/0!</v>
      </c>
      <c r="H38" s="7" t="e">
        <f t="shared" si="1"/>
        <v>#DIV/0!</v>
      </c>
    </row>
    <row r="39" spans="1:8" s="3" customFormat="1" ht="12.75" hidden="1">
      <c r="A39" s="62" t="s">
        <v>555</v>
      </c>
      <c r="B39" s="83" t="s">
        <v>164</v>
      </c>
      <c r="C39" s="87">
        <f>SUM(C40:C40)</f>
        <v>20525</v>
      </c>
      <c r="D39" s="64">
        <f>SUM(D40:D40)</f>
        <v>2000</v>
      </c>
      <c r="E39" s="367">
        <f>SUM(E40:E40)</f>
        <v>2000</v>
      </c>
      <c r="F39" s="343">
        <f>SUM(F40:F40)</f>
        <v>27000</v>
      </c>
      <c r="G39" s="7">
        <f t="shared" si="2"/>
        <v>-0.902557856272838</v>
      </c>
      <c r="H39" s="7">
        <f t="shared" si="1"/>
        <v>12.5</v>
      </c>
    </row>
    <row r="40" spans="1:8" s="3" customFormat="1" ht="12.75" hidden="1">
      <c r="A40" s="85" t="s">
        <v>737</v>
      </c>
      <c r="B40" s="81" t="s">
        <v>165</v>
      </c>
      <c r="C40" s="86">
        <v>20525</v>
      </c>
      <c r="D40" s="36">
        <v>2000</v>
      </c>
      <c r="E40" s="366">
        <v>2000</v>
      </c>
      <c r="F40" s="347">
        <v>27000</v>
      </c>
      <c r="G40" s="7">
        <f t="shared" si="2"/>
        <v>-0.902557856272838</v>
      </c>
      <c r="H40" s="7">
        <f t="shared" si="1"/>
        <v>12.5</v>
      </c>
    </row>
    <row r="41" spans="1:8" s="3" customFormat="1" ht="12.75">
      <c r="A41" s="90" t="s">
        <v>557</v>
      </c>
      <c r="B41" s="91" t="s">
        <v>345</v>
      </c>
      <c r="C41" s="36">
        <f aca="true" t="shared" si="3" ref="C41:F43">SUM(C42)</f>
        <v>0</v>
      </c>
      <c r="D41" s="36">
        <f t="shared" si="3"/>
        <v>0</v>
      </c>
      <c r="E41" s="366">
        <f t="shared" si="3"/>
        <v>0</v>
      </c>
      <c r="F41" s="347">
        <f t="shared" si="3"/>
        <v>0</v>
      </c>
      <c r="G41" s="7" t="e">
        <f t="shared" si="2"/>
        <v>#DIV/0!</v>
      </c>
      <c r="H41" s="7" t="e">
        <f t="shared" si="1"/>
        <v>#DIV/0!</v>
      </c>
    </row>
    <row r="42" spans="1:8" s="3" customFormat="1" ht="12.75" hidden="1">
      <c r="A42" s="267" t="s">
        <v>557</v>
      </c>
      <c r="B42" s="76" t="s">
        <v>21</v>
      </c>
      <c r="C42" s="64">
        <f t="shared" si="3"/>
        <v>0</v>
      </c>
      <c r="D42" s="64">
        <f t="shared" si="3"/>
        <v>0</v>
      </c>
      <c r="E42" s="367">
        <f t="shared" si="3"/>
        <v>0</v>
      </c>
      <c r="F42" s="343">
        <f t="shared" si="3"/>
        <v>0</v>
      </c>
      <c r="G42" s="7" t="e">
        <f t="shared" si="2"/>
        <v>#DIV/0!</v>
      </c>
      <c r="H42" s="7" t="e">
        <f t="shared" si="1"/>
        <v>#DIV/0!</v>
      </c>
    </row>
    <row r="43" spans="1:8" s="3" customFormat="1" ht="13.5" customHeight="1" hidden="1">
      <c r="A43" s="92"/>
      <c r="B43" s="91" t="s">
        <v>190</v>
      </c>
      <c r="C43" s="33">
        <f t="shared" si="3"/>
        <v>0</v>
      </c>
      <c r="D43" s="33">
        <f t="shared" si="3"/>
        <v>0</v>
      </c>
      <c r="E43" s="368">
        <f t="shared" si="3"/>
        <v>0</v>
      </c>
      <c r="F43" s="544">
        <f t="shared" si="3"/>
        <v>0</v>
      </c>
      <c r="G43" s="7" t="e">
        <f t="shared" si="2"/>
        <v>#DIV/0!</v>
      </c>
      <c r="H43" s="7" t="e">
        <f t="shared" si="1"/>
        <v>#DIV/0!</v>
      </c>
    </row>
    <row r="44" spans="1:8" s="3" customFormat="1" ht="12.75" hidden="1">
      <c r="A44" s="85"/>
      <c r="B44" s="81">
        <v>1</v>
      </c>
      <c r="C44" s="36">
        <v>0</v>
      </c>
      <c r="D44" s="36">
        <v>0</v>
      </c>
      <c r="E44" s="366">
        <v>0</v>
      </c>
      <c r="F44" s="347">
        <v>0</v>
      </c>
      <c r="G44" s="7" t="e">
        <f t="shared" si="2"/>
        <v>#DIV/0!</v>
      </c>
      <c r="H44" s="7" t="e">
        <f t="shared" si="1"/>
        <v>#DIV/0!</v>
      </c>
    </row>
    <row r="45" spans="1:8" s="3" customFormat="1" ht="12.75" hidden="1">
      <c r="A45" s="85"/>
      <c r="B45" s="81">
        <v>2</v>
      </c>
      <c r="C45" s="36"/>
      <c r="D45" s="36">
        <v>0</v>
      </c>
      <c r="E45" s="366">
        <v>0</v>
      </c>
      <c r="F45" s="347">
        <v>0</v>
      </c>
      <c r="G45" s="7" t="e">
        <f t="shared" si="2"/>
        <v>#DIV/0!</v>
      </c>
      <c r="H45" s="7" t="e">
        <f t="shared" si="1"/>
        <v>#DIV/0!</v>
      </c>
    </row>
    <row r="46" spans="1:8" s="3" customFormat="1" ht="12.75">
      <c r="A46" s="360" t="s">
        <v>545</v>
      </c>
      <c r="B46" s="361" t="s">
        <v>61</v>
      </c>
      <c r="C46" s="362">
        <f>C47+C54+C104</f>
        <v>7456918.114999999</v>
      </c>
      <c r="D46" s="362">
        <f>D47+D54+D104</f>
        <v>9391068.35</v>
      </c>
      <c r="E46" s="363">
        <f>E47+E54+E104</f>
        <v>9421068.35</v>
      </c>
      <c r="F46" s="363">
        <f>F47+F54+F104</f>
        <v>10471068.35</v>
      </c>
      <c r="G46" s="7">
        <f t="shared" si="2"/>
        <v>0.25937662250968685</v>
      </c>
      <c r="H46" s="7">
        <f t="shared" si="1"/>
        <v>0.11500288995340983</v>
      </c>
    </row>
    <row r="47" spans="1:8" ht="12.75">
      <c r="A47" s="90">
        <v>50</v>
      </c>
      <c r="B47" s="81" t="s">
        <v>91</v>
      </c>
      <c r="C47" s="88">
        <f>C48+C49+C50+C51+C52+C53</f>
        <v>5643984.114999999</v>
      </c>
      <c r="D47" s="88">
        <f>D48+D49+D50+D51+D52+D53</f>
        <v>7056068.35</v>
      </c>
      <c r="E47" s="347">
        <f>E48+E49+E50+E51+E52+E53</f>
        <v>7056068.35</v>
      </c>
      <c r="F47" s="347">
        <f>F48+F49+F50+F51+F52+F53</f>
        <v>7056068.35</v>
      </c>
      <c r="G47" s="7">
        <f t="shared" si="2"/>
        <v>0.2501928081702265</v>
      </c>
      <c r="H47" s="7">
        <f t="shared" si="1"/>
        <v>0</v>
      </c>
    </row>
    <row r="48" spans="1:8" ht="12.75" hidden="1">
      <c r="A48" s="62" t="s">
        <v>726</v>
      </c>
      <c r="B48" s="63" t="s">
        <v>215</v>
      </c>
      <c r="C48" s="64">
        <v>200200</v>
      </c>
      <c r="D48" s="64">
        <v>227500</v>
      </c>
      <c r="E48" s="367">
        <v>245700</v>
      </c>
      <c r="F48" s="343">
        <v>227500</v>
      </c>
      <c r="G48" s="7">
        <f t="shared" si="2"/>
        <v>0.13636363636363635</v>
      </c>
      <c r="H48" s="7">
        <f t="shared" si="1"/>
        <v>0</v>
      </c>
    </row>
    <row r="49" spans="1:8" s="3" customFormat="1" ht="12.75" hidden="1">
      <c r="A49" s="62" t="s">
        <v>547</v>
      </c>
      <c r="B49" s="83" t="s">
        <v>214</v>
      </c>
      <c r="C49" s="95">
        <v>3975069</v>
      </c>
      <c r="D49" s="64">
        <v>5005510</v>
      </c>
      <c r="E49" s="367">
        <v>4987310</v>
      </c>
      <c r="F49" s="343">
        <v>5005510</v>
      </c>
      <c r="G49" s="7">
        <f t="shared" si="2"/>
        <v>0.25922594048053005</v>
      </c>
      <c r="H49" s="7">
        <f t="shared" si="1"/>
        <v>0</v>
      </c>
    </row>
    <row r="50" spans="1:8" ht="12.75" hidden="1">
      <c r="A50" s="62" t="s">
        <v>727</v>
      </c>
      <c r="B50" s="83" t="s">
        <v>14</v>
      </c>
      <c r="C50" s="96">
        <v>0</v>
      </c>
      <c r="D50" s="64">
        <v>0</v>
      </c>
      <c r="E50" s="367">
        <v>0</v>
      </c>
      <c r="F50" s="343">
        <v>0</v>
      </c>
      <c r="G50" s="7" t="e">
        <f t="shared" si="2"/>
        <v>#DIV/0!</v>
      </c>
      <c r="H50" s="7" t="e">
        <f t="shared" si="1"/>
        <v>#DIV/0!</v>
      </c>
    </row>
    <row r="51" spans="1:8" ht="12.75" hidden="1">
      <c r="A51" s="62" t="s">
        <v>731</v>
      </c>
      <c r="B51" s="83" t="s">
        <v>216</v>
      </c>
      <c r="C51" s="96">
        <f>(C48+C49+C50)*0.33</f>
        <v>1377838.77</v>
      </c>
      <c r="D51" s="96">
        <f>(D48+D49+D50)*0.33</f>
        <v>1726893.3</v>
      </c>
      <c r="E51" s="367">
        <f>(E48+E49+E50)*0.33</f>
        <v>1726893.3</v>
      </c>
      <c r="F51" s="343">
        <f>(F48+F49+F50)*0.33</f>
        <v>1726893.3</v>
      </c>
      <c r="G51" s="7"/>
      <c r="H51" s="7">
        <f t="shared" si="1"/>
        <v>0</v>
      </c>
    </row>
    <row r="52" spans="1:8" ht="12.75" hidden="1">
      <c r="A52" s="62" t="s">
        <v>728</v>
      </c>
      <c r="B52" s="63" t="s">
        <v>113</v>
      </c>
      <c r="C52" s="64">
        <f>(C48+C49+C50)*0.005</f>
        <v>20876.345</v>
      </c>
      <c r="D52" s="64">
        <f>(D48+D49+D50)*0.005</f>
        <v>26165.05</v>
      </c>
      <c r="E52" s="367">
        <f>(E48+E49+E50)*0.005</f>
        <v>26165.05</v>
      </c>
      <c r="F52" s="343">
        <f>(F48+F49+F50)*0.005</f>
        <v>26165.05</v>
      </c>
      <c r="G52" s="7"/>
      <c r="H52" s="7">
        <f t="shared" si="1"/>
        <v>0</v>
      </c>
    </row>
    <row r="53" spans="1:8" ht="12.75" hidden="1">
      <c r="A53" s="62" t="s">
        <v>729</v>
      </c>
      <c r="B53" s="63" t="s">
        <v>730</v>
      </c>
      <c r="C53" s="64">
        <v>70000</v>
      </c>
      <c r="D53" s="64">
        <v>70000</v>
      </c>
      <c r="E53" s="367">
        <v>70000</v>
      </c>
      <c r="F53" s="343">
        <v>70000</v>
      </c>
      <c r="G53" s="7">
        <f aca="true" t="shared" si="4" ref="G53:G62">(D53-C53)/C53</f>
        <v>0</v>
      </c>
      <c r="H53" s="7">
        <f t="shared" si="1"/>
        <v>0</v>
      </c>
    </row>
    <row r="54" spans="1:8" ht="12.75" customHeight="1">
      <c r="A54" s="90">
        <v>55</v>
      </c>
      <c r="B54" s="81" t="s">
        <v>114</v>
      </c>
      <c r="C54" s="88">
        <f>C55+C67+C70+C73+C84+C91+C95+C102+C103</f>
        <v>1812934</v>
      </c>
      <c r="D54" s="88">
        <f>D55+D67+D70+D73+D84+D91+D95+D102+D103</f>
        <v>2065000</v>
      </c>
      <c r="E54" s="366">
        <f>E55+E67+E70+E73+E84+E91+E95+E102+E103</f>
        <v>2065000</v>
      </c>
      <c r="F54" s="347">
        <f>F55+F67+F70+F73+F84+F91+F95+F102+F103</f>
        <v>3115000</v>
      </c>
      <c r="G54" s="7">
        <f t="shared" si="4"/>
        <v>0.13903760423710956</v>
      </c>
      <c r="H54" s="7">
        <f t="shared" si="1"/>
        <v>0.5084745762711864</v>
      </c>
    </row>
    <row r="55" spans="1:8" ht="12.75" customHeight="1" hidden="1">
      <c r="A55" s="62" t="s">
        <v>551</v>
      </c>
      <c r="B55" s="83" t="s">
        <v>764</v>
      </c>
      <c r="C55" s="64">
        <f>SUM(C56:C66)</f>
        <v>615000</v>
      </c>
      <c r="D55" s="64">
        <f>SUM(D56:D66)</f>
        <v>820000</v>
      </c>
      <c r="E55" s="343">
        <f>SUM(E56:E66)</f>
        <v>828000</v>
      </c>
      <c r="F55" s="343">
        <f>SUM(F56:F66)</f>
        <v>1863000</v>
      </c>
      <c r="G55" s="7">
        <f t="shared" si="4"/>
        <v>0.3333333333333333</v>
      </c>
      <c r="H55" s="7">
        <f t="shared" si="1"/>
        <v>1.2719512195121951</v>
      </c>
    </row>
    <row r="56" spans="1:8" ht="12.75" customHeight="1" hidden="1">
      <c r="A56" s="338" t="s">
        <v>737</v>
      </c>
      <c r="B56" s="117" t="s">
        <v>735</v>
      </c>
      <c r="C56" s="89">
        <v>200000</v>
      </c>
      <c r="D56" s="89">
        <v>225000</v>
      </c>
      <c r="E56" s="348">
        <v>225000</v>
      </c>
      <c r="F56" s="541">
        <v>225000</v>
      </c>
      <c r="G56" s="7">
        <f t="shared" si="4"/>
        <v>0.125</v>
      </c>
      <c r="H56" s="7">
        <f t="shared" si="1"/>
        <v>0</v>
      </c>
    </row>
    <row r="57" spans="1:8" ht="12.75" customHeight="1" hidden="1">
      <c r="A57" s="338"/>
      <c r="B57" s="117" t="s">
        <v>744</v>
      </c>
      <c r="C57" s="89"/>
      <c r="D57" s="89">
        <v>25000</v>
      </c>
      <c r="E57" s="348">
        <v>25000</v>
      </c>
      <c r="F57" s="541">
        <v>25000</v>
      </c>
      <c r="G57" s="7" t="e">
        <f t="shared" si="4"/>
        <v>#DIV/0!</v>
      </c>
      <c r="H57" s="7">
        <f t="shared" si="1"/>
        <v>0</v>
      </c>
    </row>
    <row r="58" spans="1:8" ht="12.75" customHeight="1" hidden="1">
      <c r="A58" s="338" t="s">
        <v>738</v>
      </c>
      <c r="B58" s="117" t="s">
        <v>119</v>
      </c>
      <c r="C58" s="89">
        <v>50000</v>
      </c>
      <c r="D58" s="89">
        <v>56000</v>
      </c>
      <c r="E58" s="348">
        <v>56000</v>
      </c>
      <c r="F58" s="541">
        <v>56000</v>
      </c>
      <c r="G58" s="7">
        <f t="shared" si="4"/>
        <v>0.12</v>
      </c>
      <c r="H58" s="7">
        <f t="shared" si="1"/>
        <v>0</v>
      </c>
    </row>
    <row r="59" spans="1:8" ht="12.75" customHeight="1" hidden="1">
      <c r="A59" s="338" t="s">
        <v>739</v>
      </c>
      <c r="B59" s="199" t="s">
        <v>736</v>
      </c>
      <c r="C59" s="89">
        <v>195000</v>
      </c>
      <c r="D59" s="89">
        <v>196000</v>
      </c>
      <c r="E59" s="348">
        <v>196000</v>
      </c>
      <c r="F59" s="541">
        <v>196000</v>
      </c>
      <c r="G59" s="7">
        <f t="shared" si="4"/>
        <v>0.005128205128205128</v>
      </c>
      <c r="H59" s="7">
        <f t="shared" si="1"/>
        <v>0</v>
      </c>
    </row>
    <row r="60" spans="1:8" ht="12.75" customHeight="1" hidden="1">
      <c r="A60" s="338" t="s">
        <v>740</v>
      </c>
      <c r="B60" s="199" t="s">
        <v>120</v>
      </c>
      <c r="C60" s="89">
        <v>25000</v>
      </c>
      <c r="D60" s="89">
        <v>91000</v>
      </c>
      <c r="E60" s="348">
        <v>91000</v>
      </c>
      <c r="F60" s="541">
        <v>91000</v>
      </c>
      <c r="G60" s="7">
        <f t="shared" si="4"/>
        <v>2.64</v>
      </c>
      <c r="H60" s="7">
        <f t="shared" si="1"/>
        <v>0</v>
      </c>
    </row>
    <row r="61" spans="1:8" ht="12.75" customHeight="1" hidden="1">
      <c r="A61" s="338" t="s">
        <v>741</v>
      </c>
      <c r="B61" s="199" t="s">
        <v>118</v>
      </c>
      <c r="C61" s="89">
        <v>25000</v>
      </c>
      <c r="D61" s="89">
        <v>25000</v>
      </c>
      <c r="E61" s="348">
        <v>25000</v>
      </c>
      <c r="F61" s="541">
        <v>25000</v>
      </c>
      <c r="G61" s="7">
        <f t="shared" si="4"/>
        <v>0</v>
      </c>
      <c r="H61" s="7">
        <f t="shared" si="1"/>
        <v>0</v>
      </c>
    </row>
    <row r="62" spans="1:8" ht="12.75" customHeight="1" hidden="1">
      <c r="A62" s="338" t="s">
        <v>742</v>
      </c>
      <c r="B62" s="199" t="s">
        <v>217</v>
      </c>
      <c r="C62" s="89"/>
      <c r="D62" s="89">
        <v>92000</v>
      </c>
      <c r="E62" s="348">
        <v>100000</v>
      </c>
      <c r="F62" s="541">
        <v>120000</v>
      </c>
      <c r="G62" s="7" t="e">
        <f t="shared" si="4"/>
        <v>#DIV/0!</v>
      </c>
      <c r="H62" s="7">
        <f t="shared" si="1"/>
        <v>0.30434782608695654</v>
      </c>
    </row>
    <row r="63" spans="1:8" ht="12.75" customHeight="1" hidden="1">
      <c r="A63" s="338" t="s">
        <v>546</v>
      </c>
      <c r="B63" s="199" t="s">
        <v>732</v>
      </c>
      <c r="C63" s="89"/>
      <c r="D63" s="89"/>
      <c r="E63" s="348"/>
      <c r="F63" s="541"/>
      <c r="G63" s="7"/>
      <c r="H63" s="7" t="e">
        <f t="shared" si="1"/>
        <v>#DIV/0!</v>
      </c>
    </row>
    <row r="64" spans="1:8" ht="12.75" customHeight="1" hidden="1">
      <c r="A64" s="338" t="s">
        <v>670</v>
      </c>
      <c r="B64" s="199" t="s">
        <v>733</v>
      </c>
      <c r="C64" s="89">
        <v>35000</v>
      </c>
      <c r="D64" s="89">
        <v>35000</v>
      </c>
      <c r="E64" s="348">
        <v>35000</v>
      </c>
      <c r="F64" s="541">
        <v>35000</v>
      </c>
      <c r="G64" s="7"/>
      <c r="H64" s="7">
        <f t="shared" si="1"/>
        <v>0</v>
      </c>
    </row>
    <row r="65" spans="1:8" ht="12.75" customHeight="1" hidden="1">
      <c r="A65" s="338" t="s">
        <v>677</v>
      </c>
      <c r="B65" s="199" t="s">
        <v>734</v>
      </c>
      <c r="C65" s="89">
        <v>10000</v>
      </c>
      <c r="D65" s="89">
        <v>10000</v>
      </c>
      <c r="E65" s="348">
        <v>10000</v>
      </c>
      <c r="F65" s="541">
        <v>10000</v>
      </c>
      <c r="G65" s="7">
        <f aca="true" t="shared" si="5" ref="G65:G76">(D65-C65)/C65</f>
        <v>0</v>
      </c>
      <c r="H65" s="7">
        <f t="shared" si="1"/>
        <v>0</v>
      </c>
    </row>
    <row r="66" spans="1:8" ht="12.75" customHeight="1" hidden="1">
      <c r="A66" s="338" t="s">
        <v>743</v>
      </c>
      <c r="B66" s="199" t="s">
        <v>129</v>
      </c>
      <c r="C66" s="89">
        <v>75000</v>
      </c>
      <c r="D66" s="89">
        <v>65000</v>
      </c>
      <c r="E66" s="348">
        <v>65000</v>
      </c>
      <c r="F66" s="541">
        <v>1080000</v>
      </c>
      <c r="G66" s="7">
        <f t="shared" si="5"/>
        <v>-0.13333333333333333</v>
      </c>
      <c r="H66" s="7">
        <f t="shared" si="1"/>
        <v>15.615384615384615</v>
      </c>
    </row>
    <row r="67" spans="1:8" ht="12.75" customHeight="1" hidden="1">
      <c r="A67" s="62" t="s">
        <v>552</v>
      </c>
      <c r="B67" s="63" t="s">
        <v>133</v>
      </c>
      <c r="C67" s="64">
        <f>SUM(C68:C69)</f>
        <v>174800</v>
      </c>
      <c r="D67" s="64">
        <f>SUM(D68:D69)</f>
        <v>112000</v>
      </c>
      <c r="E67" s="342">
        <f>SUM(E68:E69)</f>
        <v>112000</v>
      </c>
      <c r="F67" s="343">
        <f>SUM(F68:F69)</f>
        <v>114000</v>
      </c>
      <c r="G67" s="7">
        <f t="shared" si="5"/>
        <v>-0.35926773455377575</v>
      </c>
      <c r="H67" s="7">
        <f t="shared" si="1"/>
        <v>0.017857142857142856</v>
      </c>
    </row>
    <row r="68" spans="1:8" ht="12.75" customHeight="1" hidden="1">
      <c r="A68" s="85" t="s">
        <v>738</v>
      </c>
      <c r="B68" s="81" t="s">
        <v>134</v>
      </c>
      <c r="C68" s="36">
        <v>174800</v>
      </c>
      <c r="D68" s="36">
        <v>112000</v>
      </c>
      <c r="E68" s="345">
        <v>112000</v>
      </c>
      <c r="F68" s="347">
        <v>114000</v>
      </c>
      <c r="G68" s="7">
        <f t="shared" si="5"/>
        <v>-0.35926773455377575</v>
      </c>
      <c r="H68" s="7">
        <f t="shared" si="1"/>
        <v>0.017857142857142856</v>
      </c>
    </row>
    <row r="69" spans="1:8" ht="12.75" customHeight="1" hidden="1">
      <c r="A69" s="85" t="s">
        <v>745</v>
      </c>
      <c r="B69" s="81" t="s">
        <v>197</v>
      </c>
      <c r="C69" s="36">
        <v>0</v>
      </c>
      <c r="D69" s="36">
        <v>0</v>
      </c>
      <c r="E69" s="345">
        <v>0</v>
      </c>
      <c r="F69" s="347">
        <v>0</v>
      </c>
      <c r="G69" s="7" t="e">
        <f t="shared" si="5"/>
        <v>#DIV/0!</v>
      </c>
      <c r="H69" s="7" t="e">
        <f t="shared" si="1"/>
        <v>#DIV/0!</v>
      </c>
    </row>
    <row r="70" spans="1:8" ht="12.75" customHeight="1" hidden="1">
      <c r="A70" s="62" t="s">
        <v>553</v>
      </c>
      <c r="B70" s="83" t="s">
        <v>137</v>
      </c>
      <c r="C70" s="64">
        <f>SUM(C71:C72)</f>
        <v>45200</v>
      </c>
      <c r="D70" s="64">
        <f>SUM(D71)</f>
        <v>108000</v>
      </c>
      <c r="E70" s="342">
        <f>SUM(E71)</f>
        <v>108000</v>
      </c>
      <c r="F70" s="343">
        <f>SUM(F71)</f>
        <v>168000</v>
      </c>
      <c r="G70" s="7">
        <f t="shared" si="5"/>
        <v>1.3893805309734513</v>
      </c>
      <c r="H70" s="7">
        <f t="shared" si="1"/>
        <v>0.5555555555555556</v>
      </c>
    </row>
    <row r="71" spans="1:8" ht="12.75" customHeight="1" hidden="1">
      <c r="A71" s="85" t="s">
        <v>738</v>
      </c>
      <c r="B71" s="81" t="s">
        <v>137</v>
      </c>
      <c r="C71" s="36">
        <v>45200</v>
      </c>
      <c r="D71" s="36">
        <v>108000</v>
      </c>
      <c r="E71" s="345">
        <v>108000</v>
      </c>
      <c r="F71" s="347">
        <v>168000</v>
      </c>
      <c r="G71" s="7">
        <f t="shared" si="5"/>
        <v>1.3893805309734513</v>
      </c>
      <c r="H71" s="7">
        <f t="shared" si="1"/>
        <v>0.5555555555555556</v>
      </c>
    </row>
    <row r="72" spans="1:8" ht="12.75" customHeight="1" hidden="1">
      <c r="A72" s="85" t="s">
        <v>745</v>
      </c>
      <c r="B72" s="83" t="s">
        <v>218</v>
      </c>
      <c r="C72" s="36"/>
      <c r="D72" s="36"/>
      <c r="E72" s="345"/>
      <c r="F72" s="347"/>
      <c r="G72" s="7" t="e">
        <f t="shared" si="5"/>
        <v>#DIV/0!</v>
      </c>
      <c r="H72" s="7" t="e">
        <f t="shared" si="1"/>
        <v>#DIV/0!</v>
      </c>
    </row>
    <row r="73" spans="1:8" ht="12.75" customHeight="1" hidden="1">
      <c r="A73" s="62" t="s">
        <v>746</v>
      </c>
      <c r="B73" s="83" t="s">
        <v>805</v>
      </c>
      <c r="C73" s="64">
        <f>SUM(C74:C83)</f>
        <v>447000</v>
      </c>
      <c r="D73" s="64">
        <f>SUM(D74:D83)</f>
        <v>345000</v>
      </c>
      <c r="E73" s="342">
        <f>SUM(E74:E83)</f>
        <v>345000</v>
      </c>
      <c r="F73" s="343">
        <f>SUM(F74:F83)</f>
        <v>320000</v>
      </c>
      <c r="G73" s="7">
        <f t="shared" si="5"/>
        <v>-0.22818791946308725</v>
      </c>
      <c r="H73" s="7">
        <f t="shared" si="1"/>
        <v>-0.07246376811594203</v>
      </c>
    </row>
    <row r="74" spans="1:8" ht="12.75" customHeight="1" hidden="1">
      <c r="A74" s="85" t="s">
        <v>737</v>
      </c>
      <c r="B74" s="81" t="s">
        <v>142</v>
      </c>
      <c r="C74" s="36">
        <v>200000</v>
      </c>
      <c r="D74" s="36">
        <v>175000</v>
      </c>
      <c r="E74" s="345">
        <v>175000</v>
      </c>
      <c r="F74" s="347">
        <v>175000</v>
      </c>
      <c r="G74" s="7">
        <f t="shared" si="5"/>
        <v>-0.125</v>
      </c>
      <c r="H74" s="7">
        <f t="shared" si="1"/>
        <v>0</v>
      </c>
    </row>
    <row r="75" spans="1:8" ht="12.75" customHeight="1" hidden="1">
      <c r="A75" s="85" t="s">
        <v>738</v>
      </c>
      <c r="B75" s="81" t="s">
        <v>143</v>
      </c>
      <c r="C75" s="36">
        <v>80000</v>
      </c>
      <c r="D75" s="36">
        <v>60000</v>
      </c>
      <c r="E75" s="345">
        <v>60000</v>
      </c>
      <c r="F75" s="347">
        <v>60000</v>
      </c>
      <c r="G75" s="7">
        <f t="shared" si="5"/>
        <v>-0.25</v>
      </c>
      <c r="H75" s="7">
        <f t="shared" si="1"/>
        <v>0</v>
      </c>
    </row>
    <row r="76" spans="1:8" ht="12.75" customHeight="1" hidden="1">
      <c r="A76" s="85" t="s">
        <v>745</v>
      </c>
      <c r="B76" s="81" t="s">
        <v>144</v>
      </c>
      <c r="C76" s="36">
        <v>19000</v>
      </c>
      <c r="D76" s="36">
        <v>15000</v>
      </c>
      <c r="E76" s="345">
        <v>15000</v>
      </c>
      <c r="F76" s="347">
        <v>15000</v>
      </c>
      <c r="G76" s="7">
        <f t="shared" si="5"/>
        <v>-0.21052631578947367</v>
      </c>
      <c r="H76" s="7">
        <f t="shared" si="1"/>
        <v>0</v>
      </c>
    </row>
    <row r="77" spans="1:8" ht="12.75" customHeight="1" hidden="1">
      <c r="A77" s="85" t="s">
        <v>626</v>
      </c>
      <c r="B77" s="81" t="s">
        <v>747</v>
      </c>
      <c r="C77" s="36">
        <v>42000</v>
      </c>
      <c r="D77" s="36">
        <v>25000</v>
      </c>
      <c r="E77" s="345">
        <v>25000</v>
      </c>
      <c r="F77" s="347">
        <v>25000</v>
      </c>
      <c r="G77" s="7">
        <f aca="true" t="shared" si="6" ref="G77:G102">(D77-C77)/C77</f>
        <v>-0.40476190476190477</v>
      </c>
      <c r="H77" s="7">
        <f aca="true" t="shared" si="7" ref="H77:H111">(F77-D77)/D77</f>
        <v>0</v>
      </c>
    </row>
    <row r="78" spans="1:8" ht="12.75" customHeight="1" hidden="1">
      <c r="A78" s="85" t="s">
        <v>631</v>
      </c>
      <c r="B78" s="81" t="s">
        <v>145</v>
      </c>
      <c r="C78" s="36">
        <v>20000</v>
      </c>
      <c r="D78" s="36">
        <v>15000</v>
      </c>
      <c r="E78" s="345">
        <v>15000</v>
      </c>
      <c r="F78" s="347">
        <v>15000</v>
      </c>
      <c r="G78" s="7"/>
      <c r="H78" s="7">
        <f t="shared" si="7"/>
        <v>0</v>
      </c>
    </row>
    <row r="79" spans="1:8" ht="12.75" customHeight="1" hidden="1">
      <c r="A79" s="85" t="s">
        <v>636</v>
      </c>
      <c r="B79" s="81" t="s">
        <v>219</v>
      </c>
      <c r="C79" s="36">
        <v>34000</v>
      </c>
      <c r="D79" s="36">
        <v>30000</v>
      </c>
      <c r="E79" s="345">
        <v>30000</v>
      </c>
      <c r="F79" s="347">
        <v>30000</v>
      </c>
      <c r="G79" s="7">
        <f>(D79-C79)/C79</f>
        <v>-0.11764705882352941</v>
      </c>
      <c r="H79" s="7">
        <f t="shared" si="7"/>
        <v>0</v>
      </c>
    </row>
    <row r="80" spans="1:8" ht="12.75" customHeight="1" hidden="1">
      <c r="A80" s="85" t="s">
        <v>639</v>
      </c>
      <c r="B80" s="81" t="s">
        <v>146</v>
      </c>
      <c r="C80" s="36">
        <v>52000</v>
      </c>
      <c r="D80" s="36">
        <v>25000</v>
      </c>
      <c r="E80" s="345">
        <v>25000</v>
      </c>
      <c r="F80" s="347">
        <v>0</v>
      </c>
      <c r="G80" s="7">
        <f t="shared" si="6"/>
        <v>-0.5192307692307693</v>
      </c>
      <c r="H80" s="7">
        <f t="shared" si="7"/>
        <v>-1</v>
      </c>
    </row>
    <row r="81" spans="1:8" ht="12.75" customHeight="1" hidden="1">
      <c r="A81" s="85" t="s">
        <v>650</v>
      </c>
      <c r="B81" s="81" t="s">
        <v>748</v>
      </c>
      <c r="C81" s="36"/>
      <c r="D81" s="36"/>
      <c r="E81" s="345"/>
      <c r="F81" s="347"/>
      <c r="G81" s="7"/>
      <c r="H81" s="7" t="e">
        <f t="shared" si="7"/>
        <v>#DIV/0!</v>
      </c>
    </row>
    <row r="82" spans="1:8" ht="12.75" customHeight="1" hidden="1">
      <c r="A82" s="85" t="s">
        <v>657</v>
      </c>
      <c r="B82" s="81" t="s">
        <v>147</v>
      </c>
      <c r="C82" s="36"/>
      <c r="D82" s="36"/>
      <c r="E82" s="345"/>
      <c r="F82" s="347"/>
      <c r="G82" s="7"/>
      <c r="H82" s="7" t="e">
        <f t="shared" si="7"/>
        <v>#DIV/0!</v>
      </c>
    </row>
    <row r="83" spans="1:8" ht="12.75" customHeight="1" hidden="1">
      <c r="A83" s="85" t="s">
        <v>685</v>
      </c>
      <c r="B83" s="81" t="s">
        <v>220</v>
      </c>
      <c r="C83" s="36"/>
      <c r="D83" s="36"/>
      <c r="E83" s="345"/>
      <c r="F83" s="347"/>
      <c r="G83" s="7" t="e">
        <f t="shared" si="6"/>
        <v>#DIV/0!</v>
      </c>
      <c r="H83" s="7" t="e">
        <f t="shared" si="7"/>
        <v>#DIV/0!</v>
      </c>
    </row>
    <row r="84" spans="1:8" ht="12.75" customHeight="1" hidden="1">
      <c r="A84" s="62" t="s">
        <v>749</v>
      </c>
      <c r="B84" s="63" t="s">
        <v>152</v>
      </c>
      <c r="C84" s="64">
        <f>SUM(C85:C89)</f>
        <v>270000</v>
      </c>
      <c r="D84" s="64">
        <f>SUM(D85:D90)</f>
        <v>310000</v>
      </c>
      <c r="E84" s="342">
        <f>SUM(E85:E90)</f>
        <v>310000</v>
      </c>
      <c r="F84" s="343">
        <f>SUM(F85:F90)</f>
        <v>310000</v>
      </c>
      <c r="G84" s="7">
        <f t="shared" si="6"/>
        <v>0.14814814814814814</v>
      </c>
      <c r="H84" s="7">
        <f t="shared" si="7"/>
        <v>0</v>
      </c>
    </row>
    <row r="85" spans="1:8" ht="12.75" customHeight="1" hidden="1">
      <c r="A85" s="85" t="s">
        <v>737</v>
      </c>
      <c r="B85" s="81" t="s">
        <v>153</v>
      </c>
      <c r="C85" s="36">
        <v>50000</v>
      </c>
      <c r="D85" s="36">
        <v>45000</v>
      </c>
      <c r="E85" s="345">
        <v>45000</v>
      </c>
      <c r="F85" s="347">
        <v>45000</v>
      </c>
      <c r="G85" s="7">
        <f t="shared" si="6"/>
        <v>-0.1</v>
      </c>
      <c r="H85" s="7">
        <f t="shared" si="7"/>
        <v>0</v>
      </c>
    </row>
    <row r="86" spans="1:8" ht="12.75" customHeight="1" hidden="1">
      <c r="A86" s="85" t="s">
        <v>626</v>
      </c>
      <c r="B86" s="81" t="s">
        <v>750</v>
      </c>
      <c r="C86" s="36">
        <v>17000</v>
      </c>
      <c r="D86" s="36">
        <v>23000</v>
      </c>
      <c r="E86" s="345">
        <v>23000</v>
      </c>
      <c r="F86" s="347">
        <v>23000</v>
      </c>
      <c r="G86" s="7">
        <f t="shared" si="6"/>
        <v>0.35294117647058826</v>
      </c>
      <c r="H86" s="7">
        <f t="shared" si="7"/>
        <v>0</v>
      </c>
    </row>
    <row r="87" spans="1:8" ht="12.75" customHeight="1" hidden="1">
      <c r="A87" s="85" t="s">
        <v>639</v>
      </c>
      <c r="B87" s="81" t="s">
        <v>751</v>
      </c>
      <c r="C87" s="36"/>
      <c r="D87" s="36"/>
      <c r="E87" s="345"/>
      <c r="F87" s="347"/>
      <c r="G87" s="7"/>
      <c r="H87" s="7" t="e">
        <f t="shared" si="7"/>
        <v>#DIV/0!</v>
      </c>
    </row>
    <row r="88" spans="1:8" ht="12.75" customHeight="1" hidden="1">
      <c r="A88" s="85" t="s">
        <v>650</v>
      </c>
      <c r="B88" s="81" t="s">
        <v>221</v>
      </c>
      <c r="C88" s="36">
        <v>16000</v>
      </c>
      <c r="D88" s="36">
        <v>23000</v>
      </c>
      <c r="E88" s="345">
        <v>23000</v>
      </c>
      <c r="F88" s="347">
        <v>23000</v>
      </c>
      <c r="G88" s="7">
        <f t="shared" si="6"/>
        <v>0.4375</v>
      </c>
      <c r="H88" s="7">
        <f t="shared" si="7"/>
        <v>0</v>
      </c>
    </row>
    <row r="89" spans="1:8" ht="12.75" customHeight="1" hidden="1">
      <c r="A89" s="85" t="s">
        <v>657</v>
      </c>
      <c r="B89" s="81" t="s">
        <v>155</v>
      </c>
      <c r="C89" s="36">
        <v>187000</v>
      </c>
      <c r="D89" s="36">
        <v>219000</v>
      </c>
      <c r="E89" s="345">
        <v>219000</v>
      </c>
      <c r="F89" s="347">
        <v>219000</v>
      </c>
      <c r="G89" s="7">
        <f t="shared" si="6"/>
        <v>0.1711229946524064</v>
      </c>
      <c r="H89" s="7">
        <f t="shared" si="7"/>
        <v>0</v>
      </c>
    </row>
    <row r="90" spans="1:8" ht="12.75" customHeight="1" hidden="1">
      <c r="A90" s="85" t="s">
        <v>685</v>
      </c>
      <c r="B90" s="81" t="s">
        <v>752</v>
      </c>
      <c r="C90" s="36"/>
      <c r="D90" s="36"/>
      <c r="E90" s="345"/>
      <c r="F90" s="347"/>
      <c r="G90" s="7" t="e">
        <f t="shared" si="6"/>
        <v>#DIV/0!</v>
      </c>
      <c r="H90" s="7" t="e">
        <f t="shared" si="7"/>
        <v>#DIV/0!</v>
      </c>
    </row>
    <row r="91" spans="1:8" ht="12.75" customHeight="1" hidden="1">
      <c r="A91" s="62" t="s">
        <v>554</v>
      </c>
      <c r="B91" s="83" t="s">
        <v>158</v>
      </c>
      <c r="C91" s="64">
        <f>SUM(C92:C94)</f>
        <v>200000</v>
      </c>
      <c r="D91" s="64">
        <f>SUM(D92:D94)</f>
        <v>230000</v>
      </c>
      <c r="E91" s="343">
        <f>SUM(E92:E94)</f>
        <v>252000</v>
      </c>
      <c r="F91" s="343">
        <f>SUM(F92:F94)</f>
        <v>230000</v>
      </c>
      <c r="G91" s="7">
        <f t="shared" si="6"/>
        <v>0.15</v>
      </c>
      <c r="H91" s="7">
        <f t="shared" si="7"/>
        <v>0</v>
      </c>
    </row>
    <row r="92" spans="1:8" ht="12.75" customHeight="1" hidden="1">
      <c r="A92" s="85" t="s">
        <v>737</v>
      </c>
      <c r="B92" s="35" t="s">
        <v>159</v>
      </c>
      <c r="C92" s="36">
        <v>200000</v>
      </c>
      <c r="D92" s="36">
        <v>200000</v>
      </c>
      <c r="E92" s="345">
        <v>200000</v>
      </c>
      <c r="F92" s="347">
        <v>200000</v>
      </c>
      <c r="G92" s="7">
        <f t="shared" si="6"/>
        <v>0</v>
      </c>
      <c r="H92" s="7">
        <f t="shared" si="7"/>
        <v>0</v>
      </c>
    </row>
    <row r="93" spans="1:8" ht="12.75" customHeight="1" hidden="1">
      <c r="A93" s="85" t="s">
        <v>739</v>
      </c>
      <c r="B93" s="35" t="s">
        <v>160</v>
      </c>
      <c r="C93" s="36"/>
      <c r="D93" s="36">
        <v>30000</v>
      </c>
      <c r="E93" s="345">
        <v>30000</v>
      </c>
      <c r="F93" s="347">
        <v>30000</v>
      </c>
      <c r="G93" s="7" t="e">
        <f t="shared" si="6"/>
        <v>#DIV/0!</v>
      </c>
      <c r="H93" s="7">
        <f t="shared" si="7"/>
        <v>0</v>
      </c>
    </row>
    <row r="94" spans="1:8" ht="12.75" customHeight="1" hidden="1">
      <c r="A94" s="85" t="s">
        <v>677</v>
      </c>
      <c r="B94" s="35" t="s">
        <v>753</v>
      </c>
      <c r="C94" s="36"/>
      <c r="D94" s="36"/>
      <c r="E94" s="345">
        <v>22000</v>
      </c>
      <c r="F94" s="347"/>
      <c r="G94" s="7"/>
      <c r="H94" s="7" t="e">
        <f t="shared" si="7"/>
        <v>#DIV/0!</v>
      </c>
    </row>
    <row r="95" spans="1:8" ht="12.75" customHeight="1" hidden="1">
      <c r="A95" s="62" t="s">
        <v>555</v>
      </c>
      <c r="B95" s="83" t="s">
        <v>164</v>
      </c>
      <c r="C95" s="64">
        <f>SUM(C96:C101)</f>
        <v>60934</v>
      </c>
      <c r="D95" s="64">
        <f>SUM(D96:D101)</f>
        <v>110000</v>
      </c>
      <c r="E95" s="342">
        <f>SUM(E96:E101)</f>
        <v>110000</v>
      </c>
      <c r="F95" s="343">
        <f>SUM(F96:F101)</f>
        <v>110000</v>
      </c>
      <c r="G95" s="7">
        <f t="shared" si="6"/>
        <v>0.8052318902419011</v>
      </c>
      <c r="H95" s="7">
        <f t="shared" si="7"/>
        <v>0</v>
      </c>
    </row>
    <row r="96" spans="1:8" ht="12.75" customHeight="1" hidden="1">
      <c r="A96" s="85" t="s">
        <v>94</v>
      </c>
      <c r="B96" s="81" t="s">
        <v>165</v>
      </c>
      <c r="C96" s="36">
        <v>25000</v>
      </c>
      <c r="D96" s="36">
        <v>40000</v>
      </c>
      <c r="E96" s="345">
        <v>40000</v>
      </c>
      <c r="F96" s="347">
        <v>40000</v>
      </c>
      <c r="G96" s="7">
        <f t="shared" si="6"/>
        <v>0.6</v>
      </c>
      <c r="H96" s="7">
        <f t="shared" si="7"/>
        <v>0</v>
      </c>
    </row>
    <row r="97" spans="1:8" ht="12.75" customHeight="1" hidden="1">
      <c r="A97" s="85" t="s">
        <v>97</v>
      </c>
      <c r="B97" s="81" t="s">
        <v>166</v>
      </c>
      <c r="C97" s="36">
        <v>35000</v>
      </c>
      <c r="D97" s="36">
        <v>40000</v>
      </c>
      <c r="E97" s="345">
        <v>40000</v>
      </c>
      <c r="F97" s="347">
        <v>40000</v>
      </c>
      <c r="G97" s="7">
        <f t="shared" si="6"/>
        <v>0.14285714285714285</v>
      </c>
      <c r="H97" s="7">
        <f t="shared" si="7"/>
        <v>0</v>
      </c>
    </row>
    <row r="98" spans="1:8" ht="12.75" customHeight="1" hidden="1">
      <c r="A98" s="85" t="s">
        <v>677</v>
      </c>
      <c r="B98" s="81" t="s">
        <v>168</v>
      </c>
      <c r="C98" s="36"/>
      <c r="D98" s="36">
        <v>30000</v>
      </c>
      <c r="E98" s="345">
        <v>30000</v>
      </c>
      <c r="F98" s="347">
        <v>30000</v>
      </c>
      <c r="G98" s="7" t="e">
        <f t="shared" si="6"/>
        <v>#DIV/0!</v>
      </c>
      <c r="H98" s="7">
        <f t="shared" si="7"/>
        <v>0</v>
      </c>
    </row>
    <row r="99" spans="1:8" ht="12.75" customHeight="1" hidden="1">
      <c r="A99" s="85" t="s">
        <v>122</v>
      </c>
      <c r="B99" s="81" t="s">
        <v>169</v>
      </c>
      <c r="C99" s="36"/>
      <c r="D99" s="36"/>
      <c r="E99" s="345"/>
      <c r="F99" s="347"/>
      <c r="G99" s="7" t="e">
        <f t="shared" si="6"/>
        <v>#DIV/0!</v>
      </c>
      <c r="H99" s="7" t="e">
        <f t="shared" si="7"/>
        <v>#DIV/0!</v>
      </c>
    </row>
    <row r="100" spans="1:8" ht="12.75" customHeight="1" hidden="1">
      <c r="A100" s="85" t="s">
        <v>754</v>
      </c>
      <c r="B100" s="81" t="s">
        <v>755</v>
      </c>
      <c r="C100" s="36"/>
      <c r="D100" s="36"/>
      <c r="E100" s="345"/>
      <c r="F100" s="347"/>
      <c r="G100" s="7"/>
      <c r="H100" s="7" t="e">
        <f t="shared" si="7"/>
        <v>#DIV/0!</v>
      </c>
    </row>
    <row r="101" spans="1:8" ht="12.75" customHeight="1" hidden="1">
      <c r="A101" s="85" t="s">
        <v>128</v>
      </c>
      <c r="B101" s="81" t="s">
        <v>170</v>
      </c>
      <c r="C101" s="36">
        <v>934</v>
      </c>
      <c r="D101" s="36"/>
      <c r="E101" s="345"/>
      <c r="F101" s="347"/>
      <c r="G101" s="7">
        <f t="shared" si="6"/>
        <v>-1</v>
      </c>
      <c r="H101" s="7" t="e">
        <f t="shared" si="7"/>
        <v>#DIV/0!</v>
      </c>
    </row>
    <row r="102" spans="1:8" ht="12.75" customHeight="1" hidden="1">
      <c r="A102" s="62" t="s">
        <v>556</v>
      </c>
      <c r="B102" s="83" t="s">
        <v>423</v>
      </c>
      <c r="C102" s="98">
        <v>0</v>
      </c>
      <c r="D102" s="98">
        <v>30000</v>
      </c>
      <c r="E102" s="342">
        <v>0</v>
      </c>
      <c r="F102" s="343">
        <v>0</v>
      </c>
      <c r="G102" s="7" t="e">
        <f t="shared" si="6"/>
        <v>#DIV/0!</v>
      </c>
      <c r="H102" s="7">
        <f t="shared" si="7"/>
        <v>-1</v>
      </c>
    </row>
    <row r="103" spans="1:8" ht="12.75" customHeight="1" hidden="1">
      <c r="A103" s="62" t="s">
        <v>756</v>
      </c>
      <c r="B103" s="83" t="s">
        <v>757</v>
      </c>
      <c r="C103" s="97"/>
      <c r="D103" s="98"/>
      <c r="E103" s="342"/>
      <c r="F103" s="343"/>
      <c r="G103" s="7"/>
      <c r="H103" s="7" t="e">
        <f t="shared" si="7"/>
        <v>#DIV/0!</v>
      </c>
    </row>
    <row r="104" spans="1:8" ht="25.5">
      <c r="A104" s="90" t="s">
        <v>557</v>
      </c>
      <c r="B104" s="234" t="s">
        <v>345</v>
      </c>
      <c r="C104" s="36">
        <f>SUM(C105)</f>
        <v>0</v>
      </c>
      <c r="D104" s="36">
        <f aca="true" t="shared" si="8" ref="D104:F105">D105</f>
        <v>270000</v>
      </c>
      <c r="E104" s="366">
        <f t="shared" si="8"/>
        <v>300000</v>
      </c>
      <c r="F104" s="347">
        <f>SUM(F105)</f>
        <v>300000</v>
      </c>
      <c r="G104" s="7"/>
      <c r="H104" s="7">
        <f t="shared" si="7"/>
        <v>0.1111111111111111</v>
      </c>
    </row>
    <row r="105" spans="1:8" ht="12.75" hidden="1">
      <c r="A105" s="267" t="s">
        <v>557</v>
      </c>
      <c r="B105" s="93" t="s">
        <v>21</v>
      </c>
      <c r="C105" s="64">
        <f>SUM(C106:C108)</f>
        <v>0</v>
      </c>
      <c r="D105" s="64">
        <f t="shared" si="8"/>
        <v>270000</v>
      </c>
      <c r="E105" s="367">
        <f t="shared" si="8"/>
        <v>300000</v>
      </c>
      <c r="F105" s="343">
        <f t="shared" si="8"/>
        <v>300000</v>
      </c>
      <c r="G105" s="7" t="e">
        <f>(D105-C105)/C105</f>
        <v>#DIV/0!</v>
      </c>
      <c r="H105" s="7">
        <f t="shared" si="7"/>
        <v>0.1111111111111111</v>
      </c>
    </row>
    <row r="106" spans="1:8" ht="12.75" hidden="1">
      <c r="A106" s="85"/>
      <c r="B106" s="91" t="s">
        <v>190</v>
      </c>
      <c r="C106" s="36">
        <f>SUM(C107:C108)</f>
        <v>0</v>
      </c>
      <c r="D106" s="36">
        <f>SUM(D107:D108)</f>
        <v>270000</v>
      </c>
      <c r="E106" s="366">
        <f>SUM(E107:E108)</f>
        <v>300000</v>
      </c>
      <c r="F106" s="347">
        <f>SUM(F107:F108)</f>
        <v>300000</v>
      </c>
      <c r="G106" s="7" t="e">
        <f>(D106-C106)/C106</f>
        <v>#DIV/0!</v>
      </c>
      <c r="H106" s="7">
        <f t="shared" si="7"/>
        <v>0.1111111111111111</v>
      </c>
    </row>
    <row r="107" spans="1:8" ht="12.75" hidden="1">
      <c r="A107" s="85"/>
      <c r="B107" s="99" t="s">
        <v>803</v>
      </c>
      <c r="C107" s="36"/>
      <c r="D107" s="36">
        <v>70000</v>
      </c>
      <c r="E107" s="366">
        <v>0</v>
      </c>
      <c r="F107" s="347">
        <v>0</v>
      </c>
      <c r="G107" s="7" t="e">
        <f>(D107-C107)/C107</f>
        <v>#DIV/0!</v>
      </c>
      <c r="H107" s="7">
        <f t="shared" si="7"/>
        <v>-1</v>
      </c>
    </row>
    <row r="108" spans="1:8" ht="12.75" hidden="1">
      <c r="A108" s="85"/>
      <c r="B108" s="99" t="s">
        <v>222</v>
      </c>
      <c r="C108" s="36"/>
      <c r="D108" s="36">
        <v>200000</v>
      </c>
      <c r="E108" s="366">
        <v>300000</v>
      </c>
      <c r="F108" s="347">
        <v>300000</v>
      </c>
      <c r="G108" s="7" t="e">
        <f>(D108-C108)/C108</f>
        <v>#DIV/0!</v>
      </c>
      <c r="H108" s="7">
        <f t="shared" si="7"/>
        <v>0.5</v>
      </c>
    </row>
    <row r="109" spans="1:8" s="3" customFormat="1" ht="12.75">
      <c r="A109" s="267" t="s">
        <v>623</v>
      </c>
      <c r="B109" s="93" t="s">
        <v>23</v>
      </c>
      <c r="C109" s="94">
        <v>1702116</v>
      </c>
      <c r="D109" s="100">
        <f>SUM(D110:D111)</f>
        <v>962148</v>
      </c>
      <c r="E109" s="393">
        <f>SUM(E110:E111)</f>
        <v>974253</v>
      </c>
      <c r="F109" s="532">
        <f>SUM(F110:F111)</f>
        <v>2302832</v>
      </c>
      <c r="G109" s="7">
        <f>(D109-C109)/C109</f>
        <v>-0.43473417792911884</v>
      </c>
      <c r="H109" s="7">
        <f t="shared" si="7"/>
        <v>1.3934280380980888</v>
      </c>
    </row>
    <row r="110" spans="1:8" s="3" customFormat="1" ht="12.75">
      <c r="A110" s="391"/>
      <c r="B110" s="178" t="s">
        <v>821</v>
      </c>
      <c r="C110" s="380">
        <v>873217</v>
      </c>
      <c r="D110" s="392">
        <v>138435</v>
      </c>
      <c r="E110" s="394">
        <v>319370</v>
      </c>
      <c r="F110" s="645">
        <v>1358879</v>
      </c>
      <c r="G110" s="7"/>
      <c r="H110" s="7">
        <f t="shared" si="7"/>
        <v>8.816007512551018</v>
      </c>
    </row>
    <row r="111" spans="1:8" s="3" customFormat="1" ht="12.75">
      <c r="A111" s="391"/>
      <c r="B111" s="178" t="s">
        <v>822</v>
      </c>
      <c r="C111" s="380">
        <v>828899</v>
      </c>
      <c r="D111" s="392">
        <v>823713</v>
      </c>
      <c r="E111" s="394">
        <v>654883</v>
      </c>
      <c r="F111" s="645">
        <v>943953</v>
      </c>
      <c r="G111" s="7"/>
      <c r="H111" s="7">
        <f t="shared" si="7"/>
        <v>0.14597317269485852</v>
      </c>
    </row>
    <row r="112" spans="1:8" s="3" customFormat="1" ht="12.75">
      <c r="A112" s="267" t="s">
        <v>763</v>
      </c>
      <c r="B112" s="93" t="s">
        <v>62</v>
      </c>
      <c r="C112" s="423">
        <f>SUM(C113)</f>
        <v>0</v>
      </c>
      <c r="D112" s="423">
        <f>SUM(D113)</f>
        <v>0</v>
      </c>
      <c r="E112" s="423">
        <f>SUM(E113)</f>
        <v>0</v>
      </c>
      <c r="F112" s="423">
        <f>SUM(F113)</f>
        <v>165000</v>
      </c>
      <c r="G112" s="7" t="e">
        <f>(D112-C112)/C112</f>
        <v>#DIV/0!</v>
      </c>
      <c r="H112" s="7"/>
    </row>
    <row r="113" spans="1:8" ht="12.75">
      <c r="A113" s="268" t="s">
        <v>550</v>
      </c>
      <c r="B113" s="91" t="s">
        <v>114</v>
      </c>
      <c r="C113" s="101">
        <v>0</v>
      </c>
      <c r="D113" s="101">
        <v>0</v>
      </c>
      <c r="E113" s="390"/>
      <c r="F113" s="533">
        <v>165000</v>
      </c>
      <c r="G113" s="7"/>
      <c r="H113" s="7"/>
    </row>
    <row r="114" spans="1:8" s="3" customFormat="1" ht="12.75">
      <c r="A114" s="267" t="s">
        <v>624</v>
      </c>
      <c r="B114" s="93" t="s">
        <v>63</v>
      </c>
      <c r="C114" s="94">
        <f>SUM(C115)</f>
        <v>50000</v>
      </c>
      <c r="D114" s="94">
        <f>SUM(D115)</f>
        <v>160000</v>
      </c>
      <c r="E114" s="381">
        <f>SUM(E115)</f>
        <v>167000</v>
      </c>
      <c r="F114" s="423">
        <f>SUM(F115)</f>
        <v>167000</v>
      </c>
      <c r="G114" s="7">
        <f>(D114-C114)/C114</f>
        <v>2.2</v>
      </c>
      <c r="H114" s="7">
        <f aca="true" t="shared" si="9" ref="H114:H121">(F114-D114)/D114</f>
        <v>0.04375</v>
      </c>
    </row>
    <row r="115" spans="1:8" s="3" customFormat="1" ht="12.75">
      <c r="A115" s="268" t="s">
        <v>550</v>
      </c>
      <c r="B115" s="81" t="s">
        <v>114</v>
      </c>
      <c r="C115" s="101">
        <f>SUM(C116:C117)</f>
        <v>50000</v>
      </c>
      <c r="D115" s="101">
        <f>SUM(D116:D117)</f>
        <v>160000</v>
      </c>
      <c r="E115" s="390">
        <f>SUM(E116:E117)</f>
        <v>167000</v>
      </c>
      <c r="F115" s="533">
        <f>SUM(F116:F117)</f>
        <v>167000</v>
      </c>
      <c r="G115" s="7">
        <f>(D115-C115)/C115</f>
        <v>2.2</v>
      </c>
      <c r="H115" s="7">
        <f t="shared" si="9"/>
        <v>0.04375</v>
      </c>
    </row>
    <row r="116" spans="1:8" s="3" customFormat="1" ht="12.75">
      <c r="A116" s="269"/>
      <c r="B116" s="102" t="s">
        <v>449</v>
      </c>
      <c r="C116" s="103"/>
      <c r="D116" s="103">
        <v>60000</v>
      </c>
      <c r="E116" s="389">
        <v>67000</v>
      </c>
      <c r="F116" s="534">
        <v>67000</v>
      </c>
      <c r="G116" s="7"/>
      <c r="H116" s="7">
        <f t="shared" si="9"/>
        <v>0.11666666666666667</v>
      </c>
    </row>
    <row r="117" spans="1:8" s="3" customFormat="1" ht="12.75">
      <c r="A117" s="269"/>
      <c r="B117" s="102" t="s">
        <v>450</v>
      </c>
      <c r="C117" s="103">
        <v>50000</v>
      </c>
      <c r="D117" s="103">
        <v>100000</v>
      </c>
      <c r="E117" s="389">
        <v>100000</v>
      </c>
      <c r="F117" s="534">
        <v>100000</v>
      </c>
      <c r="G117" s="7"/>
      <c r="H117" s="7">
        <f t="shared" si="9"/>
        <v>0</v>
      </c>
    </row>
    <row r="118" spans="1:8" s="3" customFormat="1" ht="12.75">
      <c r="A118" s="267" t="s">
        <v>625</v>
      </c>
      <c r="B118" s="93" t="s">
        <v>64</v>
      </c>
      <c r="C118" s="100">
        <f>SUM(C120:C121)</f>
        <v>2054485</v>
      </c>
      <c r="D118" s="100">
        <f>SUM(D120:D121)</f>
        <v>1290000</v>
      </c>
      <c r="E118" s="393">
        <f>SUM(E119)</f>
        <v>1345000</v>
      </c>
      <c r="F118" s="532">
        <f>SUM(F119)</f>
        <v>1135000</v>
      </c>
      <c r="G118" s="7">
        <f>(D118-C118)/C118</f>
        <v>-0.3721054181461534</v>
      </c>
      <c r="H118" s="7">
        <f t="shared" si="9"/>
        <v>-0.12015503875968993</v>
      </c>
    </row>
    <row r="119" spans="1:8" ht="12.75">
      <c r="A119" s="268" t="s">
        <v>676</v>
      </c>
      <c r="B119" s="91" t="s">
        <v>448</v>
      </c>
      <c r="C119" s="104">
        <f>SUM(C120:C121)</f>
        <v>2054485</v>
      </c>
      <c r="D119" s="104">
        <f>SUM(D120:D121)</f>
        <v>1290000</v>
      </c>
      <c r="E119" s="388">
        <f>SUM(E120:E122)</f>
        <v>1345000</v>
      </c>
      <c r="F119" s="535">
        <f>SUM(F120:F122)</f>
        <v>1135000</v>
      </c>
      <c r="G119" s="7"/>
      <c r="H119" s="7">
        <f t="shared" si="9"/>
        <v>-0.12015503875968993</v>
      </c>
    </row>
    <row r="120" spans="1:8" ht="12.75">
      <c r="A120" s="270"/>
      <c r="B120" s="102" t="s">
        <v>433</v>
      </c>
      <c r="C120" s="105">
        <v>2054485</v>
      </c>
      <c r="D120" s="105">
        <v>1270000</v>
      </c>
      <c r="E120" s="536">
        <v>1320000</v>
      </c>
      <c r="F120" s="536">
        <v>1110000</v>
      </c>
      <c r="G120" s="7">
        <f>(D120-C120)/C120</f>
        <v>-0.3818402178648177</v>
      </c>
      <c r="H120" s="7">
        <f t="shared" si="9"/>
        <v>-0.12598425196850394</v>
      </c>
    </row>
    <row r="121" spans="1:8" ht="12.75">
      <c r="A121" s="270"/>
      <c r="B121" s="102" t="s">
        <v>434</v>
      </c>
      <c r="C121" s="105"/>
      <c r="D121" s="105">
        <v>20000</v>
      </c>
      <c r="E121" s="387">
        <v>10000</v>
      </c>
      <c r="F121" s="536">
        <v>10000</v>
      </c>
      <c r="G121" s="7"/>
      <c r="H121" s="7">
        <f t="shared" si="9"/>
        <v>-0.5</v>
      </c>
    </row>
    <row r="122" spans="1:8" ht="12.75">
      <c r="A122" s="270"/>
      <c r="B122" s="102" t="s">
        <v>802</v>
      </c>
      <c r="C122" s="105"/>
      <c r="D122" s="105"/>
      <c r="E122" s="387">
        <v>15000</v>
      </c>
      <c r="F122" s="536">
        <v>15000</v>
      </c>
      <c r="G122" s="7"/>
      <c r="H122" s="7"/>
    </row>
    <row r="123" spans="1:8" ht="12.75">
      <c r="A123" s="270"/>
      <c r="B123" s="91" t="s">
        <v>65</v>
      </c>
      <c r="C123" s="106"/>
      <c r="D123" s="106"/>
      <c r="E123" s="349"/>
      <c r="F123" s="537"/>
      <c r="G123" s="7" t="e">
        <f>(D123-C123)/C123</f>
        <v>#DIV/0!</v>
      </c>
      <c r="H123" s="7"/>
    </row>
    <row r="124" spans="1:8" ht="12.75">
      <c r="A124" s="303" t="s">
        <v>626</v>
      </c>
      <c r="B124" s="304" t="s">
        <v>66</v>
      </c>
      <c r="C124" s="305">
        <f aca="true" t="shared" si="10" ref="C124:F125">SUM(C125)</f>
        <v>0</v>
      </c>
      <c r="D124" s="305">
        <f t="shared" si="10"/>
        <v>0</v>
      </c>
      <c r="E124" s="399">
        <f t="shared" si="10"/>
        <v>15000</v>
      </c>
      <c r="F124" s="538">
        <f t="shared" si="10"/>
        <v>15000</v>
      </c>
      <c r="G124" s="7"/>
      <c r="H124" s="7"/>
    </row>
    <row r="125" spans="1:8" ht="12.75">
      <c r="A125" s="266" t="s">
        <v>627</v>
      </c>
      <c r="B125" s="302" t="s">
        <v>628</v>
      </c>
      <c r="C125" s="80">
        <f t="shared" si="10"/>
        <v>0</v>
      </c>
      <c r="D125" s="80">
        <f t="shared" si="10"/>
        <v>0</v>
      </c>
      <c r="E125" s="398">
        <f t="shared" si="10"/>
        <v>15000</v>
      </c>
      <c r="F125" s="518">
        <f t="shared" si="10"/>
        <v>15000</v>
      </c>
      <c r="G125" s="7"/>
      <c r="H125" s="7"/>
    </row>
    <row r="126" spans="1:8" ht="12.75">
      <c r="A126" s="284" t="s">
        <v>629</v>
      </c>
      <c r="B126" s="306" t="s">
        <v>630</v>
      </c>
      <c r="C126" s="151"/>
      <c r="D126" s="151">
        <v>0</v>
      </c>
      <c r="E126" s="382">
        <v>15000</v>
      </c>
      <c r="F126" s="539">
        <v>15000</v>
      </c>
      <c r="G126" s="7"/>
      <c r="H126" s="7"/>
    </row>
    <row r="127" spans="1:8" ht="12.75">
      <c r="A127" s="271" t="s">
        <v>631</v>
      </c>
      <c r="B127" s="107" t="s">
        <v>67</v>
      </c>
      <c r="C127" s="108">
        <f>C128+C145+C149+C198</f>
        <v>3439905</v>
      </c>
      <c r="D127" s="108">
        <f>D128+D145+D149+D198</f>
        <v>4139905</v>
      </c>
      <c r="E127" s="412">
        <f>E128+E145+E149+E198</f>
        <v>7832405</v>
      </c>
      <c r="F127" s="540">
        <f>F128+F145+F149+F198</f>
        <v>6740000</v>
      </c>
      <c r="G127" s="7">
        <f>(D127-C127)/C127</f>
        <v>0.20349399183989092</v>
      </c>
      <c r="H127" s="7">
        <f aca="true" t="shared" si="11" ref="H127:H133">(F127-D127)/D127</f>
        <v>0.6280566824601047</v>
      </c>
    </row>
    <row r="128" spans="1:8" ht="12.75">
      <c r="A128" s="120" t="s">
        <v>632</v>
      </c>
      <c r="B128" s="109" t="s">
        <v>263</v>
      </c>
      <c r="C128" s="110">
        <f>C129+C132</f>
        <v>2900000</v>
      </c>
      <c r="D128" s="110">
        <f>D129+D132</f>
        <v>3450000</v>
      </c>
      <c r="E128" s="397">
        <f>E129+E132</f>
        <v>6170000</v>
      </c>
      <c r="F128" s="415">
        <f>F129+F132</f>
        <v>5660000</v>
      </c>
      <c r="G128" s="7">
        <f>(D128-C128)/C128</f>
        <v>0.1896551724137931</v>
      </c>
      <c r="H128" s="7">
        <f t="shared" si="11"/>
        <v>0.6405797101449275</v>
      </c>
    </row>
    <row r="129" spans="1:8" ht="12.75">
      <c r="A129" s="123" t="s">
        <v>550</v>
      </c>
      <c r="B129" s="111" t="s">
        <v>114</v>
      </c>
      <c r="C129" s="89">
        <f>SUM(C130)</f>
        <v>2900000</v>
      </c>
      <c r="D129" s="89">
        <f>SUM(D130:D131)</f>
        <v>2600000</v>
      </c>
      <c r="E129" s="409">
        <f>SUM(E130:E131)</f>
        <v>2600000</v>
      </c>
      <c r="F129" s="541">
        <f>SUM(F130:F131)</f>
        <v>2600000</v>
      </c>
      <c r="G129" s="7"/>
      <c r="H129" s="7">
        <f t="shared" si="11"/>
        <v>0</v>
      </c>
    </row>
    <row r="130" spans="1:8" s="12" customFormat="1" ht="12.75">
      <c r="A130" s="115"/>
      <c r="B130" s="112" t="s">
        <v>901</v>
      </c>
      <c r="C130" s="113">
        <v>2900000</v>
      </c>
      <c r="D130" s="113">
        <v>2400000</v>
      </c>
      <c r="E130" s="396">
        <v>2175000</v>
      </c>
      <c r="F130" s="542">
        <v>2400000</v>
      </c>
      <c r="G130" s="11">
        <f>(D130-C130)/C130</f>
        <v>-0.1724137931034483</v>
      </c>
      <c r="H130" s="7">
        <f t="shared" si="11"/>
        <v>0</v>
      </c>
    </row>
    <row r="131" spans="1:8" s="12" customFormat="1" ht="12.75">
      <c r="A131" s="115"/>
      <c r="B131" s="112" t="s">
        <v>923</v>
      </c>
      <c r="C131" s="113"/>
      <c r="D131" s="113">
        <v>200000</v>
      </c>
      <c r="E131" s="396">
        <v>425000</v>
      </c>
      <c r="F131" s="543">
        <v>200000</v>
      </c>
      <c r="G131" s="11"/>
      <c r="H131" s="7">
        <f t="shared" si="11"/>
        <v>0</v>
      </c>
    </row>
    <row r="132" spans="1:8" ht="38.25">
      <c r="A132" s="90" t="s">
        <v>557</v>
      </c>
      <c r="B132" s="234" t="s">
        <v>947</v>
      </c>
      <c r="C132" s="36">
        <f>SUM(C133:C137)</f>
        <v>0</v>
      </c>
      <c r="D132" s="36">
        <f>SUM(D133:D144)</f>
        <v>850000</v>
      </c>
      <c r="E132" s="366">
        <f>SUM(E133:E144)</f>
        <v>3570000</v>
      </c>
      <c r="F132" s="347">
        <f>SUM(F133:F144)</f>
        <v>3060000</v>
      </c>
      <c r="G132" s="7"/>
      <c r="H132" s="7">
        <f t="shared" si="11"/>
        <v>2.6</v>
      </c>
    </row>
    <row r="133" spans="1:8" s="12" customFormat="1" ht="24">
      <c r="A133" s="115"/>
      <c r="B133" s="235" t="s">
        <v>861</v>
      </c>
      <c r="C133" s="113">
        <v>0</v>
      </c>
      <c r="D133" s="113">
        <v>500000</v>
      </c>
      <c r="E133" s="396">
        <v>600000</v>
      </c>
      <c r="F133" s="543">
        <v>600000</v>
      </c>
      <c r="G133" s="11"/>
      <c r="H133" s="7">
        <f t="shared" si="11"/>
        <v>0.2</v>
      </c>
    </row>
    <row r="134" spans="1:8" s="12" customFormat="1" ht="12.75">
      <c r="A134" s="115"/>
      <c r="B134" s="235" t="s">
        <v>845</v>
      </c>
      <c r="C134" s="113"/>
      <c r="D134" s="113"/>
      <c r="E134" s="396">
        <v>1025000</v>
      </c>
      <c r="F134" s="543">
        <v>0</v>
      </c>
      <c r="G134" s="11"/>
      <c r="H134" s="7"/>
    </row>
    <row r="135" spans="1:8" s="12" customFormat="1" ht="12.75">
      <c r="A135" s="115"/>
      <c r="B135" s="235" t="s">
        <v>846</v>
      </c>
      <c r="C135" s="113"/>
      <c r="D135" s="113"/>
      <c r="E135" s="396">
        <v>1015000</v>
      </c>
      <c r="F135" s="543">
        <v>300000</v>
      </c>
      <c r="G135" s="11"/>
      <c r="H135" s="7"/>
    </row>
    <row r="136" spans="1:8" s="12" customFormat="1" ht="12.75">
      <c r="A136" s="115"/>
      <c r="B136" s="235" t="s">
        <v>847</v>
      </c>
      <c r="C136" s="113"/>
      <c r="D136" s="113"/>
      <c r="E136" s="396">
        <v>45000</v>
      </c>
      <c r="F136" s="543">
        <v>0</v>
      </c>
      <c r="G136" s="11"/>
      <c r="H136" s="7"/>
    </row>
    <row r="137" spans="1:8" s="12" customFormat="1" ht="12.75">
      <c r="A137" s="115"/>
      <c r="B137" s="112" t="s">
        <v>374</v>
      </c>
      <c r="C137" s="113">
        <v>0</v>
      </c>
      <c r="D137" s="113">
        <v>195000</v>
      </c>
      <c r="E137" s="396">
        <v>200000</v>
      </c>
      <c r="F137" s="543">
        <v>100000</v>
      </c>
      <c r="G137" s="11"/>
      <c r="H137" s="7">
        <f>(F137-D137)/D137</f>
        <v>-0.48717948717948717</v>
      </c>
    </row>
    <row r="138" spans="1:8" s="12" customFormat="1" ht="12.75">
      <c r="A138" s="115"/>
      <c r="B138" s="112" t="s">
        <v>989</v>
      </c>
      <c r="C138" s="113"/>
      <c r="D138" s="113"/>
      <c r="E138" s="396"/>
      <c r="F138" s="543">
        <v>100000</v>
      </c>
      <c r="G138" s="11"/>
      <c r="H138" s="7"/>
    </row>
    <row r="139" spans="1:8" s="12" customFormat="1" ht="12.75">
      <c r="A139" s="115"/>
      <c r="B139" s="112" t="s">
        <v>848</v>
      </c>
      <c r="C139" s="113"/>
      <c r="D139" s="113"/>
      <c r="E139" s="396">
        <v>380000</v>
      </c>
      <c r="F139" s="543">
        <v>820000</v>
      </c>
      <c r="G139" s="11"/>
      <c r="H139" s="7"/>
    </row>
    <row r="140" spans="1:8" s="12" customFormat="1" ht="12.75">
      <c r="A140" s="115"/>
      <c r="B140" s="112" t="s">
        <v>1021</v>
      </c>
      <c r="C140" s="113"/>
      <c r="D140" s="113"/>
      <c r="E140" s="396"/>
      <c r="F140" s="543">
        <v>190000</v>
      </c>
      <c r="G140" s="11"/>
      <c r="H140" s="7"/>
    </row>
    <row r="141" spans="1:8" s="12" customFormat="1" ht="12.75">
      <c r="A141" s="115"/>
      <c r="B141" s="630" t="s">
        <v>1038</v>
      </c>
      <c r="C141" s="113"/>
      <c r="D141" s="113"/>
      <c r="E141" s="396"/>
      <c r="F141" s="543">
        <v>950000</v>
      </c>
      <c r="G141" s="11"/>
      <c r="H141" s="7"/>
    </row>
    <row r="142" spans="1:8" s="12" customFormat="1" ht="12.75">
      <c r="A142" s="115"/>
      <c r="B142" s="630" t="s">
        <v>542</v>
      </c>
      <c r="C142" s="113">
        <v>0</v>
      </c>
      <c r="D142" s="113">
        <v>155000</v>
      </c>
      <c r="E142" s="396">
        <v>155000</v>
      </c>
      <c r="F142" s="543">
        <v>0</v>
      </c>
      <c r="G142" s="11"/>
      <c r="H142" s="7">
        <f>(F142-D142)/D142</f>
        <v>-1</v>
      </c>
    </row>
    <row r="143" spans="1:8" s="12" customFormat="1" ht="12.75" hidden="1">
      <c r="A143" s="115"/>
      <c r="B143" s="243"/>
      <c r="C143" s="113"/>
      <c r="D143" s="113"/>
      <c r="E143" s="396"/>
      <c r="F143" s="543"/>
      <c r="G143" s="11"/>
      <c r="H143" s="7"/>
    </row>
    <row r="144" spans="1:8" s="12" customFormat="1" ht="12.75" hidden="1">
      <c r="A144" s="115"/>
      <c r="B144" s="112" t="s">
        <v>849</v>
      </c>
      <c r="C144" s="113">
        <v>0</v>
      </c>
      <c r="D144" s="113">
        <v>0</v>
      </c>
      <c r="E144" s="396">
        <v>150000</v>
      </c>
      <c r="F144" s="543">
        <v>0</v>
      </c>
      <c r="G144" s="11"/>
      <c r="H144" s="7"/>
    </row>
    <row r="145" spans="1:8" ht="12.75">
      <c r="A145" s="120" t="s">
        <v>633</v>
      </c>
      <c r="B145" s="116" t="s">
        <v>68</v>
      </c>
      <c r="C145" s="110">
        <f aca="true" t="shared" si="12" ref="C145:F146">SUM(C146)</f>
        <v>200000</v>
      </c>
      <c r="D145" s="110">
        <f t="shared" si="12"/>
        <v>100000</v>
      </c>
      <c r="E145" s="397">
        <f t="shared" si="12"/>
        <v>300000</v>
      </c>
      <c r="F145" s="415">
        <f t="shared" si="12"/>
        <v>100000</v>
      </c>
      <c r="G145" s="7">
        <f>(D145-C145)/C145</f>
        <v>-0.5</v>
      </c>
      <c r="H145" s="7">
        <f>(F145-D145)/D145</f>
        <v>0</v>
      </c>
    </row>
    <row r="146" spans="1:8" ht="12.75">
      <c r="A146" s="123" t="s">
        <v>550</v>
      </c>
      <c r="B146" s="117" t="s">
        <v>114</v>
      </c>
      <c r="C146" s="89">
        <f t="shared" si="12"/>
        <v>200000</v>
      </c>
      <c r="D146" s="89">
        <f t="shared" si="12"/>
        <v>100000</v>
      </c>
      <c r="E146" s="409">
        <f>SUM(E147:E148)</f>
        <v>300000</v>
      </c>
      <c r="F146" s="541">
        <f t="shared" si="12"/>
        <v>100000</v>
      </c>
      <c r="G146" s="7"/>
      <c r="H146" s="7">
        <f>(F146-D146)/D146</f>
        <v>0</v>
      </c>
    </row>
    <row r="147" spans="1:8" s="12" customFormat="1" ht="12.75">
      <c r="A147" s="115"/>
      <c r="B147" s="112" t="s">
        <v>435</v>
      </c>
      <c r="C147" s="113">
        <v>200000</v>
      </c>
      <c r="D147" s="113">
        <v>100000</v>
      </c>
      <c r="E147" s="396">
        <v>200000</v>
      </c>
      <c r="F147" s="543">
        <v>100000</v>
      </c>
      <c r="G147" s="11">
        <f>(D147-C147)/C147</f>
        <v>-0.5</v>
      </c>
      <c r="H147" s="7">
        <f>(F147-D147)/D147</f>
        <v>0</v>
      </c>
    </row>
    <row r="148" spans="1:8" s="12" customFormat="1" ht="12.75">
      <c r="A148" s="115"/>
      <c r="B148" s="127" t="s">
        <v>862</v>
      </c>
      <c r="C148" s="113"/>
      <c r="D148" s="113"/>
      <c r="E148" s="396">
        <v>100000</v>
      </c>
      <c r="F148" s="543"/>
      <c r="G148" s="11"/>
      <c r="H148" s="7"/>
    </row>
    <row r="149" spans="1:8" ht="12.75">
      <c r="A149" s="374" t="s">
        <v>634</v>
      </c>
      <c r="B149" s="375" t="s">
        <v>304</v>
      </c>
      <c r="C149" s="376">
        <f>C150+C194</f>
        <v>339905</v>
      </c>
      <c r="D149" s="376">
        <f>D150+D194</f>
        <v>339905</v>
      </c>
      <c r="E149" s="376">
        <f>E150+E194</f>
        <v>362405</v>
      </c>
      <c r="F149" s="376">
        <f>F150+F194</f>
        <v>340000</v>
      </c>
      <c r="G149" s="7">
        <f aca="true" t="shared" si="13" ref="G149:G168">(D149-C149)/C149</f>
        <v>0</v>
      </c>
      <c r="H149" s="7">
        <f aca="true" t="shared" si="14" ref="H149:H180">(F149-D149)/D149</f>
        <v>0.0002794898574601727</v>
      </c>
    </row>
    <row r="150" spans="1:8" ht="12.75">
      <c r="A150" s="90" t="s">
        <v>550</v>
      </c>
      <c r="B150" s="99" t="s">
        <v>114</v>
      </c>
      <c r="C150" s="88">
        <v>339905</v>
      </c>
      <c r="D150" s="88">
        <v>339905</v>
      </c>
      <c r="E150" s="366">
        <v>362405</v>
      </c>
      <c r="F150" s="347">
        <v>340000</v>
      </c>
      <c r="G150" s="7">
        <f t="shared" si="13"/>
        <v>0</v>
      </c>
      <c r="H150" s="7">
        <f t="shared" si="14"/>
        <v>0.0002794898574601727</v>
      </c>
    </row>
    <row r="151" spans="1:8" ht="12.75" hidden="1">
      <c r="A151" s="62" t="s">
        <v>551</v>
      </c>
      <c r="B151" s="118" t="s">
        <v>764</v>
      </c>
      <c r="C151" s="64">
        <f>SUM(C152:C160)</f>
        <v>95500</v>
      </c>
      <c r="D151" s="64">
        <f>SUM(D152:D160)</f>
        <v>94500</v>
      </c>
      <c r="E151" s="367">
        <f>SUM(E152:E160)</f>
        <v>97100</v>
      </c>
      <c r="F151" s="343">
        <f>SUM(F152:F160)</f>
        <v>94595</v>
      </c>
      <c r="G151" s="7">
        <f t="shared" si="13"/>
        <v>-0.010471204188481676</v>
      </c>
      <c r="H151" s="7">
        <f t="shared" si="14"/>
        <v>0.0010052910052910052</v>
      </c>
    </row>
    <row r="152" spans="1:8" ht="12.75" hidden="1">
      <c r="A152" s="85" t="s">
        <v>94</v>
      </c>
      <c r="B152" s="99" t="s">
        <v>117</v>
      </c>
      <c r="C152" s="36">
        <v>11600</v>
      </c>
      <c r="D152" s="36">
        <v>11600</v>
      </c>
      <c r="E152" s="366">
        <v>12000</v>
      </c>
      <c r="F152" s="347">
        <v>11695</v>
      </c>
      <c r="G152" s="7">
        <f t="shared" si="13"/>
        <v>0</v>
      </c>
      <c r="H152" s="7">
        <f t="shared" si="14"/>
        <v>0.008189655172413794</v>
      </c>
    </row>
    <row r="153" spans="1:8" ht="12.75" hidden="1">
      <c r="A153" s="85" t="s">
        <v>97</v>
      </c>
      <c r="B153" s="99" t="s">
        <v>118</v>
      </c>
      <c r="C153" s="36">
        <v>3000</v>
      </c>
      <c r="D153" s="36">
        <v>3000</v>
      </c>
      <c r="E153" s="366">
        <v>4000</v>
      </c>
      <c r="F153" s="347">
        <v>3000</v>
      </c>
      <c r="G153" s="7">
        <f t="shared" si="13"/>
        <v>0</v>
      </c>
      <c r="H153" s="7">
        <f t="shared" si="14"/>
        <v>0</v>
      </c>
    </row>
    <row r="154" spans="1:8" ht="12.75" hidden="1">
      <c r="A154" s="85" t="s">
        <v>100</v>
      </c>
      <c r="B154" s="99" t="s">
        <v>119</v>
      </c>
      <c r="C154" s="36">
        <v>5500</v>
      </c>
      <c r="D154" s="36">
        <v>5500</v>
      </c>
      <c r="E154" s="366">
        <v>5500</v>
      </c>
      <c r="F154" s="347">
        <v>5500</v>
      </c>
      <c r="G154" s="7">
        <f t="shared" si="13"/>
        <v>0</v>
      </c>
      <c r="H154" s="7">
        <f t="shared" si="14"/>
        <v>0</v>
      </c>
    </row>
    <row r="155" spans="1:8" ht="12.75" hidden="1">
      <c r="A155" s="85" t="s">
        <v>102</v>
      </c>
      <c r="B155" s="99" t="s">
        <v>120</v>
      </c>
      <c r="C155" s="36">
        <v>3000</v>
      </c>
      <c r="D155" s="36">
        <v>3000</v>
      </c>
      <c r="E155" s="366">
        <v>3500</v>
      </c>
      <c r="F155" s="347">
        <v>3000</v>
      </c>
      <c r="G155" s="7">
        <f t="shared" si="13"/>
        <v>0</v>
      </c>
      <c r="H155" s="7">
        <f t="shared" si="14"/>
        <v>0</v>
      </c>
    </row>
    <row r="156" spans="1:8" ht="12.75" hidden="1">
      <c r="A156" s="85" t="s">
        <v>104</v>
      </c>
      <c r="B156" s="99" t="s">
        <v>121</v>
      </c>
      <c r="C156" s="36">
        <v>23100</v>
      </c>
      <c r="D156" s="36">
        <v>23100</v>
      </c>
      <c r="E156" s="366">
        <v>11100</v>
      </c>
      <c r="F156" s="347">
        <v>23100</v>
      </c>
      <c r="G156" s="7">
        <f t="shared" si="13"/>
        <v>0</v>
      </c>
      <c r="H156" s="7">
        <f t="shared" si="14"/>
        <v>0</v>
      </c>
    </row>
    <row r="157" spans="1:8" ht="12.75" hidden="1">
      <c r="A157" s="85" t="s">
        <v>122</v>
      </c>
      <c r="B157" s="99" t="s">
        <v>123</v>
      </c>
      <c r="C157" s="36">
        <v>0</v>
      </c>
      <c r="D157" s="36">
        <v>0</v>
      </c>
      <c r="E157" s="366">
        <v>6000</v>
      </c>
      <c r="F157" s="347">
        <v>0</v>
      </c>
      <c r="G157" s="7" t="e">
        <f t="shared" si="13"/>
        <v>#DIV/0!</v>
      </c>
      <c r="H157" s="7" t="e">
        <f t="shared" si="14"/>
        <v>#DIV/0!</v>
      </c>
    </row>
    <row r="158" spans="1:8" ht="12.75" hidden="1">
      <c r="A158" s="85" t="s">
        <v>126</v>
      </c>
      <c r="B158" s="99" t="s">
        <v>264</v>
      </c>
      <c r="C158" s="36">
        <v>19300</v>
      </c>
      <c r="D158" s="36">
        <v>19800</v>
      </c>
      <c r="E158" s="366">
        <v>25000</v>
      </c>
      <c r="F158" s="347">
        <v>19800</v>
      </c>
      <c r="G158" s="7">
        <f t="shared" si="13"/>
        <v>0.025906735751295335</v>
      </c>
      <c r="H158" s="7">
        <f t="shared" si="14"/>
        <v>0</v>
      </c>
    </row>
    <row r="159" spans="1:8" ht="12.75" hidden="1">
      <c r="A159" s="85" t="s">
        <v>128</v>
      </c>
      <c r="B159" s="99" t="s">
        <v>129</v>
      </c>
      <c r="C159" s="36">
        <v>26000</v>
      </c>
      <c r="D159" s="36">
        <v>26000</v>
      </c>
      <c r="E159" s="366">
        <v>26000</v>
      </c>
      <c r="F159" s="347">
        <v>26000</v>
      </c>
      <c r="G159" s="7">
        <f t="shared" si="13"/>
        <v>0</v>
      </c>
      <c r="H159" s="7">
        <f t="shared" si="14"/>
        <v>0</v>
      </c>
    </row>
    <row r="160" spans="1:8" ht="12.75" hidden="1">
      <c r="A160" s="85" t="s">
        <v>130</v>
      </c>
      <c r="B160" s="99" t="s">
        <v>131</v>
      </c>
      <c r="C160" s="36">
        <v>4000</v>
      </c>
      <c r="D160" s="36">
        <v>2500</v>
      </c>
      <c r="E160" s="366">
        <v>4000</v>
      </c>
      <c r="F160" s="347">
        <v>2500</v>
      </c>
      <c r="G160" s="7">
        <f t="shared" si="13"/>
        <v>-0.375</v>
      </c>
      <c r="H160" s="7">
        <f t="shared" si="14"/>
        <v>0</v>
      </c>
    </row>
    <row r="161" spans="1:8" ht="12.75" hidden="1">
      <c r="A161" s="62" t="s">
        <v>552</v>
      </c>
      <c r="B161" s="118" t="s">
        <v>133</v>
      </c>
      <c r="C161" s="64">
        <f>SUM(C162:C163)</f>
        <v>20000</v>
      </c>
      <c r="D161" s="64">
        <f>SUM(D162:D163)</f>
        <v>20000</v>
      </c>
      <c r="E161" s="367">
        <f>SUM(E162:E163)</f>
        <v>20000</v>
      </c>
      <c r="F161" s="343">
        <f>SUM(F162:F163)</f>
        <v>20000</v>
      </c>
      <c r="G161" s="7">
        <f t="shared" si="13"/>
        <v>0</v>
      </c>
      <c r="H161" s="7">
        <f t="shared" si="14"/>
        <v>0</v>
      </c>
    </row>
    <row r="162" spans="1:8" ht="12.75" hidden="1">
      <c r="A162" s="85" t="s">
        <v>94</v>
      </c>
      <c r="B162" s="99" t="s">
        <v>134</v>
      </c>
      <c r="C162" s="36">
        <v>20000</v>
      </c>
      <c r="D162" s="36">
        <v>20000</v>
      </c>
      <c r="E162" s="366">
        <v>20000</v>
      </c>
      <c r="F162" s="347">
        <v>20000</v>
      </c>
      <c r="G162" s="7">
        <f t="shared" si="13"/>
        <v>0</v>
      </c>
      <c r="H162" s="7">
        <f t="shared" si="14"/>
        <v>0</v>
      </c>
    </row>
    <row r="163" spans="1:8" ht="12.75" hidden="1">
      <c r="A163" s="85" t="s">
        <v>97</v>
      </c>
      <c r="B163" s="99" t="s">
        <v>197</v>
      </c>
      <c r="C163" s="36" t="s">
        <v>198</v>
      </c>
      <c r="D163" s="36"/>
      <c r="E163" s="366"/>
      <c r="F163" s="347"/>
      <c r="G163" s="7" t="e">
        <f t="shared" si="13"/>
        <v>#VALUE!</v>
      </c>
      <c r="H163" s="7" t="e">
        <f t="shared" si="14"/>
        <v>#DIV/0!</v>
      </c>
    </row>
    <row r="164" spans="1:8" ht="12.75" hidden="1">
      <c r="A164" s="62" t="s">
        <v>553</v>
      </c>
      <c r="B164" s="118" t="s">
        <v>137</v>
      </c>
      <c r="C164" s="64">
        <f>SUM(C165:C166)</f>
        <v>4000</v>
      </c>
      <c r="D164" s="64">
        <f>SUM(D165:D166)</f>
        <v>5000</v>
      </c>
      <c r="E164" s="367">
        <f>SUM(E165:E166)</f>
        <v>5000</v>
      </c>
      <c r="F164" s="343">
        <f>SUM(F165:F166)</f>
        <v>5000</v>
      </c>
      <c r="G164" s="7">
        <f t="shared" si="13"/>
        <v>0.25</v>
      </c>
      <c r="H164" s="7">
        <f t="shared" si="14"/>
        <v>0</v>
      </c>
    </row>
    <row r="165" spans="1:8" ht="12.75" hidden="1">
      <c r="A165" s="85" t="s">
        <v>94</v>
      </c>
      <c r="B165" s="99" t="s">
        <v>137</v>
      </c>
      <c r="C165" s="36">
        <v>4000</v>
      </c>
      <c r="D165" s="36">
        <v>5000</v>
      </c>
      <c r="E165" s="366">
        <v>5000</v>
      </c>
      <c r="F165" s="347">
        <v>5000</v>
      </c>
      <c r="G165" s="7">
        <f t="shared" si="13"/>
        <v>0.25</v>
      </c>
      <c r="H165" s="7">
        <f t="shared" si="14"/>
        <v>0</v>
      </c>
    </row>
    <row r="166" spans="1:8" ht="12.75" hidden="1">
      <c r="A166" s="85"/>
      <c r="B166" s="118"/>
      <c r="C166" s="36"/>
      <c r="D166" s="36"/>
      <c r="E166" s="366"/>
      <c r="F166" s="347"/>
      <c r="G166" s="7" t="e">
        <f t="shared" si="13"/>
        <v>#DIV/0!</v>
      </c>
      <c r="H166" s="7" t="e">
        <f t="shared" si="14"/>
        <v>#DIV/0!</v>
      </c>
    </row>
    <row r="167" spans="1:8" ht="12.75" hidden="1">
      <c r="A167" s="62" t="s">
        <v>746</v>
      </c>
      <c r="B167" s="118" t="s">
        <v>805</v>
      </c>
      <c r="C167" s="64">
        <f>SUM(C168:C175)</f>
        <v>86000</v>
      </c>
      <c r="D167" s="64">
        <f>SUM(D168:D175)</f>
        <v>86000</v>
      </c>
      <c r="E167" s="367">
        <f>SUM(E168:E175)</f>
        <v>93400</v>
      </c>
      <c r="F167" s="343">
        <f>SUM(F168:F175)</f>
        <v>86000</v>
      </c>
      <c r="G167" s="7">
        <f t="shared" si="13"/>
        <v>0</v>
      </c>
      <c r="H167" s="7">
        <f t="shared" si="14"/>
        <v>0</v>
      </c>
    </row>
    <row r="168" spans="1:8" ht="12.75" hidden="1">
      <c r="A168" s="85" t="s">
        <v>94</v>
      </c>
      <c r="B168" s="99" t="s">
        <v>142</v>
      </c>
      <c r="C168" s="36">
        <v>0</v>
      </c>
      <c r="D168" s="36">
        <v>0</v>
      </c>
      <c r="E168" s="366">
        <v>0</v>
      </c>
      <c r="F168" s="347">
        <v>0</v>
      </c>
      <c r="G168" s="7" t="e">
        <f t="shared" si="13"/>
        <v>#DIV/0!</v>
      </c>
      <c r="H168" s="7" t="e">
        <f t="shared" si="14"/>
        <v>#DIV/0!</v>
      </c>
    </row>
    <row r="169" spans="1:8" ht="12.75" hidden="1">
      <c r="A169" s="85" t="s">
        <v>97</v>
      </c>
      <c r="B169" s="99" t="s">
        <v>143</v>
      </c>
      <c r="C169" s="36">
        <v>0</v>
      </c>
      <c r="D169" s="36">
        <v>0</v>
      </c>
      <c r="E169" s="366">
        <v>0</v>
      </c>
      <c r="F169" s="347">
        <v>0</v>
      </c>
      <c r="G169" s="7" t="e">
        <f aca="true" t="shared" si="15" ref="G169:G197">(D169-C169)/C169</f>
        <v>#DIV/0!</v>
      </c>
      <c r="H169" s="7" t="e">
        <f t="shared" si="14"/>
        <v>#DIV/0!</v>
      </c>
    </row>
    <row r="170" spans="1:8" ht="12.75" hidden="1">
      <c r="A170" s="85" t="s">
        <v>100</v>
      </c>
      <c r="B170" s="99" t="s">
        <v>144</v>
      </c>
      <c r="C170" s="36">
        <v>0</v>
      </c>
      <c r="D170" s="36">
        <v>0</v>
      </c>
      <c r="E170" s="366">
        <v>0</v>
      </c>
      <c r="F170" s="347">
        <v>0</v>
      </c>
      <c r="G170" s="7" t="e">
        <f t="shared" si="15"/>
        <v>#DIV/0!</v>
      </c>
      <c r="H170" s="7" t="e">
        <f t="shared" si="14"/>
        <v>#DIV/0!</v>
      </c>
    </row>
    <row r="171" spans="1:8" ht="12.75" hidden="1">
      <c r="A171" s="85" t="s">
        <v>102</v>
      </c>
      <c r="B171" s="99" t="s">
        <v>145</v>
      </c>
      <c r="C171" s="36">
        <v>5000</v>
      </c>
      <c r="D171" s="36">
        <v>5000</v>
      </c>
      <c r="E171" s="366">
        <v>5000</v>
      </c>
      <c r="F171" s="347">
        <v>5000</v>
      </c>
      <c r="G171" s="7">
        <f t="shared" si="15"/>
        <v>0</v>
      </c>
      <c r="H171" s="7">
        <f t="shared" si="14"/>
        <v>0</v>
      </c>
    </row>
    <row r="172" spans="1:8" ht="12.75" hidden="1">
      <c r="A172" s="85" t="s">
        <v>122</v>
      </c>
      <c r="B172" s="99" t="s">
        <v>146</v>
      </c>
      <c r="C172" s="36">
        <v>1000</v>
      </c>
      <c r="D172" s="36">
        <v>1000</v>
      </c>
      <c r="E172" s="366">
        <v>1000</v>
      </c>
      <c r="F172" s="347">
        <v>1000</v>
      </c>
      <c r="G172" s="7">
        <f t="shared" si="15"/>
        <v>0</v>
      </c>
      <c r="H172" s="7">
        <f t="shared" si="14"/>
        <v>0</v>
      </c>
    </row>
    <row r="173" spans="1:8" ht="12.75" hidden="1">
      <c r="A173" s="85" t="s">
        <v>124</v>
      </c>
      <c r="B173" s="99" t="s">
        <v>147</v>
      </c>
      <c r="C173" s="36">
        <v>80000</v>
      </c>
      <c r="D173" s="36">
        <v>80000</v>
      </c>
      <c r="E173" s="366">
        <v>86000</v>
      </c>
      <c r="F173" s="347">
        <v>80000</v>
      </c>
      <c r="G173" s="7">
        <f t="shared" si="15"/>
        <v>0</v>
      </c>
      <c r="H173" s="7">
        <f t="shared" si="14"/>
        <v>0</v>
      </c>
    </row>
    <row r="174" spans="1:8" ht="12.75" hidden="1">
      <c r="A174" s="85" t="s">
        <v>126</v>
      </c>
      <c r="B174" s="99" t="s">
        <v>149</v>
      </c>
      <c r="C174" s="36">
        <v>0</v>
      </c>
      <c r="D174" s="36">
        <v>0</v>
      </c>
      <c r="E174" s="366">
        <v>1400</v>
      </c>
      <c r="F174" s="347">
        <v>0</v>
      </c>
      <c r="G174" s="7" t="e">
        <f t="shared" si="15"/>
        <v>#DIV/0!</v>
      </c>
      <c r="H174" s="7" t="e">
        <f t="shared" si="14"/>
        <v>#DIV/0!</v>
      </c>
    </row>
    <row r="175" spans="1:8" ht="12.75" hidden="1">
      <c r="A175" s="85" t="s">
        <v>128</v>
      </c>
      <c r="B175" s="99" t="s">
        <v>150</v>
      </c>
      <c r="C175" s="36"/>
      <c r="D175" s="36">
        <v>0</v>
      </c>
      <c r="E175" s="366">
        <v>0</v>
      </c>
      <c r="F175" s="347">
        <v>0</v>
      </c>
      <c r="G175" s="7" t="e">
        <f t="shared" si="15"/>
        <v>#DIV/0!</v>
      </c>
      <c r="H175" s="7" t="e">
        <f t="shared" si="14"/>
        <v>#DIV/0!</v>
      </c>
    </row>
    <row r="176" spans="1:8" ht="12.75" hidden="1">
      <c r="A176" s="62" t="s">
        <v>749</v>
      </c>
      <c r="B176" s="118" t="s">
        <v>152</v>
      </c>
      <c r="C176" s="64">
        <f>SUM(C177:C177)</f>
        <v>16800</v>
      </c>
      <c r="D176" s="64">
        <f>SUM(D177:D177)</f>
        <v>16800</v>
      </c>
      <c r="E176" s="367">
        <f>SUM(E177:E177)</f>
        <v>16800</v>
      </c>
      <c r="F176" s="343">
        <f>SUM(F177:F177)</f>
        <v>16800</v>
      </c>
      <c r="G176" s="7">
        <f t="shared" si="15"/>
        <v>0</v>
      </c>
      <c r="H176" s="7">
        <f t="shared" si="14"/>
        <v>0</v>
      </c>
    </row>
    <row r="177" spans="1:8" ht="12.75" hidden="1">
      <c r="A177" s="85" t="s">
        <v>126</v>
      </c>
      <c r="B177" s="99" t="s">
        <v>155</v>
      </c>
      <c r="C177" s="36">
        <v>16800</v>
      </c>
      <c r="D177" s="36">
        <v>16800</v>
      </c>
      <c r="E177" s="366">
        <v>16800</v>
      </c>
      <c r="F177" s="347">
        <v>16800</v>
      </c>
      <c r="G177" s="7">
        <f t="shared" si="15"/>
        <v>0</v>
      </c>
      <c r="H177" s="7">
        <f t="shared" si="14"/>
        <v>0</v>
      </c>
    </row>
    <row r="178" spans="1:8" ht="12.75" hidden="1">
      <c r="A178" s="62" t="s">
        <v>554</v>
      </c>
      <c r="B178" s="118" t="s">
        <v>158</v>
      </c>
      <c r="C178" s="64">
        <f>SUM(C179:C182)</f>
        <v>22000</v>
      </c>
      <c r="D178" s="64">
        <f>SUM(D179:D182)</f>
        <v>22000</v>
      </c>
      <c r="E178" s="367">
        <f>SUM(E179:E182)</f>
        <v>24000</v>
      </c>
      <c r="F178" s="343">
        <f>SUM(F179:F182)</f>
        <v>22000</v>
      </c>
      <c r="G178" s="7">
        <f t="shared" si="15"/>
        <v>0</v>
      </c>
      <c r="H178" s="7">
        <f t="shared" si="14"/>
        <v>0</v>
      </c>
    </row>
    <row r="179" spans="1:8" ht="12.75" hidden="1">
      <c r="A179" s="85" t="s">
        <v>94</v>
      </c>
      <c r="B179" s="99" t="s">
        <v>159</v>
      </c>
      <c r="C179" s="36">
        <v>3000</v>
      </c>
      <c r="D179" s="36">
        <v>3000</v>
      </c>
      <c r="E179" s="366">
        <v>12000</v>
      </c>
      <c r="F179" s="347">
        <v>3000</v>
      </c>
      <c r="G179" s="7">
        <f t="shared" si="15"/>
        <v>0</v>
      </c>
      <c r="H179" s="7">
        <f t="shared" si="14"/>
        <v>0</v>
      </c>
    </row>
    <row r="180" spans="1:8" ht="12.75" hidden="1">
      <c r="A180" s="85" t="s">
        <v>97</v>
      </c>
      <c r="B180" s="99" t="s">
        <v>160</v>
      </c>
      <c r="C180" s="36">
        <v>12000</v>
      </c>
      <c r="D180" s="36">
        <v>12000</v>
      </c>
      <c r="E180" s="366">
        <v>5000</v>
      </c>
      <c r="F180" s="347">
        <v>12000</v>
      </c>
      <c r="G180" s="7">
        <f t="shared" si="15"/>
        <v>0</v>
      </c>
      <c r="H180" s="7">
        <f t="shared" si="14"/>
        <v>0</v>
      </c>
    </row>
    <row r="181" spans="1:8" ht="12.75" hidden="1">
      <c r="A181" s="85" t="s">
        <v>100</v>
      </c>
      <c r="B181" s="99" t="s">
        <v>161</v>
      </c>
      <c r="C181" s="36">
        <v>0</v>
      </c>
      <c r="D181" s="36">
        <v>0</v>
      </c>
      <c r="E181" s="366">
        <v>5000</v>
      </c>
      <c r="F181" s="347">
        <v>0</v>
      </c>
      <c r="G181" s="7" t="e">
        <f t="shared" si="15"/>
        <v>#DIV/0!</v>
      </c>
      <c r="H181" s="7" t="e">
        <f aca="true" t="shared" si="16" ref="H181:H200">(F181-D181)/D181</f>
        <v>#DIV/0!</v>
      </c>
    </row>
    <row r="182" spans="1:8" ht="12.75" hidden="1">
      <c r="A182" s="85" t="s">
        <v>128</v>
      </c>
      <c r="B182" s="99" t="s">
        <v>162</v>
      </c>
      <c r="C182" s="36">
        <v>7000</v>
      </c>
      <c r="D182" s="36">
        <v>7000</v>
      </c>
      <c r="E182" s="366">
        <v>2000</v>
      </c>
      <c r="F182" s="347">
        <v>7000</v>
      </c>
      <c r="G182" s="7">
        <f t="shared" si="15"/>
        <v>0</v>
      </c>
      <c r="H182" s="7">
        <f t="shared" si="16"/>
        <v>0</v>
      </c>
    </row>
    <row r="183" spans="1:8" ht="12.75" hidden="1">
      <c r="A183" s="62" t="s">
        <v>555</v>
      </c>
      <c r="B183" s="118" t="s">
        <v>164</v>
      </c>
      <c r="C183" s="64">
        <f>SUM(C184:C189)</f>
        <v>10000</v>
      </c>
      <c r="D183" s="64">
        <f>SUM(D184:D189)</f>
        <v>10000</v>
      </c>
      <c r="E183" s="367">
        <f>SUM(E184:E189)</f>
        <v>20500</v>
      </c>
      <c r="F183" s="343">
        <f>SUM(F184:F189)</f>
        <v>10000</v>
      </c>
      <c r="G183" s="7">
        <f t="shared" si="15"/>
        <v>0</v>
      </c>
      <c r="H183" s="7">
        <f t="shared" si="16"/>
        <v>0</v>
      </c>
    </row>
    <row r="184" spans="1:8" ht="12.75" hidden="1">
      <c r="A184" s="85" t="s">
        <v>94</v>
      </c>
      <c r="B184" s="99" t="s">
        <v>165</v>
      </c>
      <c r="C184" s="36">
        <v>3000</v>
      </c>
      <c r="D184" s="36">
        <v>3000</v>
      </c>
      <c r="E184" s="366">
        <v>8000</v>
      </c>
      <c r="F184" s="347">
        <v>3000</v>
      </c>
      <c r="G184" s="7">
        <f t="shared" si="15"/>
        <v>0</v>
      </c>
      <c r="H184" s="7">
        <f t="shared" si="16"/>
        <v>0</v>
      </c>
    </row>
    <row r="185" spans="1:8" ht="12.75" hidden="1">
      <c r="A185" s="85" t="s">
        <v>97</v>
      </c>
      <c r="B185" s="99" t="s">
        <v>166</v>
      </c>
      <c r="C185" s="36">
        <v>3000</v>
      </c>
      <c r="D185" s="36">
        <v>3000</v>
      </c>
      <c r="E185" s="366">
        <v>7000</v>
      </c>
      <c r="F185" s="347">
        <v>3000</v>
      </c>
      <c r="G185" s="7">
        <f t="shared" si="15"/>
        <v>0</v>
      </c>
      <c r="H185" s="7">
        <f t="shared" si="16"/>
        <v>0</v>
      </c>
    </row>
    <row r="186" spans="1:8" ht="12.75" hidden="1">
      <c r="A186" s="85" t="s">
        <v>100</v>
      </c>
      <c r="B186" s="99" t="s">
        <v>167</v>
      </c>
      <c r="C186" s="36"/>
      <c r="D186" s="36"/>
      <c r="E186" s="366"/>
      <c r="F186" s="347"/>
      <c r="G186" s="7" t="e">
        <f t="shared" si="15"/>
        <v>#DIV/0!</v>
      </c>
      <c r="H186" s="7" t="e">
        <f t="shared" si="16"/>
        <v>#DIV/0!</v>
      </c>
    </row>
    <row r="187" spans="1:8" ht="12.75" hidden="1">
      <c r="A187" s="85" t="s">
        <v>102</v>
      </c>
      <c r="B187" s="99" t="s">
        <v>168</v>
      </c>
      <c r="C187" s="36">
        <v>2000</v>
      </c>
      <c r="D187" s="36">
        <v>2000</v>
      </c>
      <c r="E187" s="366">
        <v>2000</v>
      </c>
      <c r="F187" s="347">
        <v>2000</v>
      </c>
      <c r="G187" s="7">
        <f t="shared" si="15"/>
        <v>0</v>
      </c>
      <c r="H187" s="7">
        <f t="shared" si="16"/>
        <v>0</v>
      </c>
    </row>
    <row r="188" spans="1:8" ht="12.75" hidden="1">
      <c r="A188" s="85" t="s">
        <v>122</v>
      </c>
      <c r="B188" s="99" t="s">
        <v>169</v>
      </c>
      <c r="C188" s="36">
        <v>1000</v>
      </c>
      <c r="D188" s="36">
        <v>1000</v>
      </c>
      <c r="E188" s="366">
        <v>2500</v>
      </c>
      <c r="F188" s="347">
        <v>1000</v>
      </c>
      <c r="G188" s="7">
        <f t="shared" si="15"/>
        <v>0</v>
      </c>
      <c r="H188" s="7">
        <f t="shared" si="16"/>
        <v>0</v>
      </c>
    </row>
    <row r="189" spans="1:8" ht="12.75" hidden="1">
      <c r="A189" s="85" t="s">
        <v>128</v>
      </c>
      <c r="B189" s="99" t="s">
        <v>170</v>
      </c>
      <c r="C189" s="36">
        <v>1000</v>
      </c>
      <c r="D189" s="36">
        <v>1000</v>
      </c>
      <c r="E189" s="366">
        <v>1000</v>
      </c>
      <c r="F189" s="347">
        <v>1000</v>
      </c>
      <c r="G189" s="7">
        <f t="shared" si="15"/>
        <v>0</v>
      </c>
      <c r="H189" s="7">
        <f t="shared" si="16"/>
        <v>0</v>
      </c>
    </row>
    <row r="190" spans="1:8" ht="12.75" hidden="1">
      <c r="A190" s="62" t="s">
        <v>806</v>
      </c>
      <c r="B190" s="118" t="s">
        <v>172</v>
      </c>
      <c r="C190" s="64">
        <v>0</v>
      </c>
      <c r="D190" s="64">
        <v>0</v>
      </c>
      <c r="E190" s="367">
        <v>0</v>
      </c>
      <c r="F190" s="343">
        <v>0</v>
      </c>
      <c r="G190" s="7" t="e">
        <f t="shared" si="15"/>
        <v>#DIV/0!</v>
      </c>
      <c r="H190" s="7" t="e">
        <f t="shared" si="16"/>
        <v>#DIV/0!</v>
      </c>
    </row>
    <row r="191" spans="1:8" ht="12.75" hidden="1">
      <c r="A191" s="148"/>
      <c r="B191" s="99"/>
      <c r="C191" s="36"/>
      <c r="D191" s="36"/>
      <c r="E191" s="366"/>
      <c r="F191" s="347"/>
      <c r="G191" s="7" t="e">
        <f t="shared" si="15"/>
        <v>#DIV/0!</v>
      </c>
      <c r="H191" s="7" t="e">
        <f t="shared" si="16"/>
        <v>#DIV/0!</v>
      </c>
    </row>
    <row r="192" spans="1:8" ht="12.75" hidden="1">
      <c r="A192" s="272" t="s">
        <v>799</v>
      </c>
      <c r="B192" s="118" t="s">
        <v>18</v>
      </c>
      <c r="C192" s="64">
        <f>SUM(C193:C193)</f>
        <v>1500</v>
      </c>
      <c r="D192" s="64">
        <f>SUM(D193:D193)</f>
        <v>1500</v>
      </c>
      <c r="E192" s="367">
        <f>SUM(E193:E193)</f>
        <v>1500</v>
      </c>
      <c r="F192" s="343">
        <f>SUM(F193:F193)</f>
        <v>1500</v>
      </c>
      <c r="G192" s="7">
        <f t="shared" si="15"/>
        <v>0</v>
      </c>
      <c r="H192" s="7">
        <f t="shared" si="16"/>
        <v>0</v>
      </c>
    </row>
    <row r="193" spans="1:8" ht="12.75" hidden="1">
      <c r="A193" s="85" t="s">
        <v>97</v>
      </c>
      <c r="B193" s="99" t="s">
        <v>18</v>
      </c>
      <c r="C193" s="36">
        <v>1500</v>
      </c>
      <c r="D193" s="36">
        <v>1500</v>
      </c>
      <c r="E193" s="366">
        <v>1500</v>
      </c>
      <c r="F193" s="347">
        <v>1500</v>
      </c>
      <c r="G193" s="7">
        <f t="shared" si="15"/>
        <v>0</v>
      </c>
      <c r="H193" s="7">
        <f t="shared" si="16"/>
        <v>0</v>
      </c>
    </row>
    <row r="194" spans="1:8" ht="12.75" hidden="1">
      <c r="A194" s="90" t="s">
        <v>188</v>
      </c>
      <c r="B194" s="91" t="s">
        <v>347</v>
      </c>
      <c r="C194" s="36">
        <f>C195</f>
        <v>0</v>
      </c>
      <c r="D194" s="64"/>
      <c r="E194" s="367"/>
      <c r="F194" s="343"/>
      <c r="G194" s="7" t="e">
        <f t="shared" si="15"/>
        <v>#DIV/0!</v>
      </c>
      <c r="H194" s="7" t="e">
        <f t="shared" si="16"/>
        <v>#DIV/0!</v>
      </c>
    </row>
    <row r="195" spans="1:8" ht="12.75" hidden="1">
      <c r="A195" s="267" t="s">
        <v>189</v>
      </c>
      <c r="B195" s="119" t="s">
        <v>21</v>
      </c>
      <c r="C195" s="64">
        <f>C196</f>
        <v>0</v>
      </c>
      <c r="D195" s="64"/>
      <c r="E195" s="367"/>
      <c r="F195" s="343"/>
      <c r="G195" s="7" t="e">
        <f t="shared" si="15"/>
        <v>#DIV/0!</v>
      </c>
      <c r="H195" s="7" t="e">
        <f t="shared" si="16"/>
        <v>#DIV/0!</v>
      </c>
    </row>
    <row r="196" spans="1:8" ht="12.75" hidden="1">
      <c r="A196" s="92" t="s">
        <v>94</v>
      </c>
      <c r="B196" s="114" t="s">
        <v>190</v>
      </c>
      <c r="C196" s="33">
        <f>SUM(C197:C197)</f>
        <v>0</v>
      </c>
      <c r="D196" s="33"/>
      <c r="E196" s="368"/>
      <c r="F196" s="544"/>
      <c r="G196" s="7" t="e">
        <f t="shared" si="15"/>
        <v>#DIV/0!</v>
      </c>
      <c r="H196" s="7" t="e">
        <f t="shared" si="16"/>
        <v>#DIV/0!</v>
      </c>
    </row>
    <row r="197" spans="1:8" ht="12.75" hidden="1">
      <c r="A197" s="85"/>
      <c r="B197" s="35" t="s">
        <v>191</v>
      </c>
      <c r="C197" s="36"/>
      <c r="D197" s="36"/>
      <c r="E197" s="366"/>
      <c r="F197" s="347"/>
      <c r="G197" s="7" t="e">
        <f t="shared" si="15"/>
        <v>#DIV/0!</v>
      </c>
      <c r="H197" s="7" t="e">
        <f t="shared" si="16"/>
        <v>#DIV/0!</v>
      </c>
    </row>
    <row r="198" spans="1:8" ht="12.75">
      <c r="A198" s="120" t="s">
        <v>635</v>
      </c>
      <c r="B198" s="121" t="s">
        <v>265</v>
      </c>
      <c r="C198" s="122">
        <f>SUM(C199)</f>
        <v>0</v>
      </c>
      <c r="D198" s="122">
        <f>SUM(D199)</f>
        <v>250000</v>
      </c>
      <c r="E198" s="397">
        <f>SUM(E199)</f>
        <v>1000000</v>
      </c>
      <c r="F198" s="415">
        <f>SUM(F199)</f>
        <v>640000</v>
      </c>
      <c r="G198" s="7"/>
      <c r="H198" s="7">
        <f t="shared" si="16"/>
        <v>1.56</v>
      </c>
    </row>
    <row r="199" spans="1:8" ht="12.75">
      <c r="A199" s="123" t="s">
        <v>550</v>
      </c>
      <c r="B199" s="124" t="s">
        <v>114</v>
      </c>
      <c r="C199" s="125">
        <f>SUM(C200:C202)</f>
        <v>0</v>
      </c>
      <c r="D199" s="125">
        <f>SUM(D200:D202)</f>
        <v>250000</v>
      </c>
      <c r="E199" s="409">
        <f>SUM(E200:E202)</f>
        <v>1000000</v>
      </c>
      <c r="F199" s="541">
        <f>SUM(F200:F202)</f>
        <v>640000</v>
      </c>
      <c r="G199" s="7"/>
      <c r="H199" s="7">
        <f t="shared" si="16"/>
        <v>1.56</v>
      </c>
    </row>
    <row r="200" spans="1:8" ht="12.75">
      <c r="A200" s="126"/>
      <c r="B200" s="127" t="s">
        <v>431</v>
      </c>
      <c r="C200" s="128"/>
      <c r="D200" s="128">
        <v>200000</v>
      </c>
      <c r="E200" s="396">
        <v>750000</v>
      </c>
      <c r="F200" s="543">
        <v>600000</v>
      </c>
      <c r="G200" s="7"/>
      <c r="H200" s="7">
        <f t="shared" si="16"/>
        <v>2</v>
      </c>
    </row>
    <row r="201" spans="1:8" ht="12.75">
      <c r="A201" s="126"/>
      <c r="B201" s="127" t="s">
        <v>430</v>
      </c>
      <c r="C201" s="128"/>
      <c r="D201" s="128">
        <v>0</v>
      </c>
      <c r="E201" s="396">
        <v>100000</v>
      </c>
      <c r="F201" s="543">
        <v>0</v>
      </c>
      <c r="G201" s="7"/>
      <c r="H201" s="7"/>
    </row>
    <row r="202" spans="1:8" ht="12.75">
      <c r="A202" s="126"/>
      <c r="B202" s="127" t="s">
        <v>432</v>
      </c>
      <c r="C202" s="128"/>
      <c r="D202" s="128">
        <v>50000</v>
      </c>
      <c r="E202" s="396">
        <v>150000</v>
      </c>
      <c r="F202" s="543">
        <v>40000</v>
      </c>
      <c r="G202" s="7"/>
      <c r="H202" s="7">
        <f aca="true" t="shared" si="17" ref="H202:H207">(F202-D202)/D202</f>
        <v>-0.2</v>
      </c>
    </row>
    <row r="203" spans="1:8" ht="12.75">
      <c r="A203" s="273" t="s">
        <v>636</v>
      </c>
      <c r="B203" s="129" t="s">
        <v>490</v>
      </c>
      <c r="C203" s="130">
        <f>C204+C210</f>
        <v>2170000</v>
      </c>
      <c r="D203" s="130">
        <f>D204+D210</f>
        <v>3550000</v>
      </c>
      <c r="E203" s="130">
        <f>E204+E210</f>
        <v>3420000</v>
      </c>
      <c r="F203" s="130">
        <f>F204+F210</f>
        <v>3000000</v>
      </c>
      <c r="G203" s="7">
        <f>(D203-C203)/C203</f>
        <v>0.6359447004608295</v>
      </c>
      <c r="H203" s="7">
        <f t="shared" si="17"/>
        <v>-0.15492957746478872</v>
      </c>
    </row>
    <row r="204" spans="1:8" ht="12.75">
      <c r="A204" s="120" t="s">
        <v>637</v>
      </c>
      <c r="B204" s="109" t="s">
        <v>266</v>
      </c>
      <c r="C204" s="110">
        <f>SUM(C206:C209)</f>
        <v>800000</v>
      </c>
      <c r="D204" s="110">
        <f>SUM(D206:D209)</f>
        <v>500000</v>
      </c>
      <c r="E204" s="397">
        <f>SUM(E206:E209)</f>
        <v>1150000</v>
      </c>
      <c r="F204" s="415">
        <f>F205</f>
        <v>800000</v>
      </c>
      <c r="G204" s="7">
        <f>(D204-C204)/C204</f>
        <v>-0.375</v>
      </c>
      <c r="H204" s="7">
        <f t="shared" si="17"/>
        <v>0.6</v>
      </c>
    </row>
    <row r="205" spans="1:8" ht="12.75">
      <c r="A205" s="123" t="s">
        <v>550</v>
      </c>
      <c r="B205" s="111" t="s">
        <v>114</v>
      </c>
      <c r="C205" s="89">
        <f>SUM(C206:C207)</f>
        <v>800000</v>
      </c>
      <c r="D205" s="89">
        <f>SUM(D206:D207)</f>
        <v>500000</v>
      </c>
      <c r="E205" s="409">
        <f>SUM(E206:E209)</f>
        <v>1150000</v>
      </c>
      <c r="F205" s="541">
        <f>SUM(F206:F209)</f>
        <v>800000</v>
      </c>
      <c r="G205" s="7"/>
      <c r="H205" s="7">
        <f t="shared" si="17"/>
        <v>0.6</v>
      </c>
    </row>
    <row r="206" spans="1:8" ht="12.75">
      <c r="A206" s="274"/>
      <c r="B206" s="131" t="s">
        <v>436</v>
      </c>
      <c r="C206" s="113">
        <v>800000</v>
      </c>
      <c r="D206" s="113">
        <v>450000</v>
      </c>
      <c r="E206" s="396">
        <v>800000</v>
      </c>
      <c r="F206" s="543">
        <v>550000</v>
      </c>
      <c r="G206" s="7">
        <f>(D206-C206)/C206</f>
        <v>-0.4375</v>
      </c>
      <c r="H206" s="7">
        <f t="shared" si="17"/>
        <v>0.2222222222222222</v>
      </c>
    </row>
    <row r="207" spans="1:8" ht="12.75">
      <c r="A207" s="274"/>
      <c r="B207" s="131" t="s">
        <v>850</v>
      </c>
      <c r="C207" s="113"/>
      <c r="D207" s="113">
        <v>50000</v>
      </c>
      <c r="E207" s="396">
        <v>100000</v>
      </c>
      <c r="F207" s="543">
        <v>0</v>
      </c>
      <c r="G207" s="7"/>
      <c r="H207" s="7">
        <f t="shared" si="17"/>
        <v>-1</v>
      </c>
    </row>
    <row r="208" spans="1:8" ht="12.75">
      <c r="A208" s="274"/>
      <c r="B208" s="131" t="s">
        <v>851</v>
      </c>
      <c r="C208" s="113"/>
      <c r="D208" s="113"/>
      <c r="E208" s="396">
        <v>200000</v>
      </c>
      <c r="F208" s="543">
        <v>200000</v>
      </c>
      <c r="G208" s="7"/>
      <c r="H208" s="7"/>
    </row>
    <row r="209" spans="1:8" ht="12.75">
      <c r="A209" s="34"/>
      <c r="B209" s="131" t="s">
        <v>852</v>
      </c>
      <c r="C209" s="36"/>
      <c r="D209" s="36"/>
      <c r="E209" s="396">
        <v>50000</v>
      </c>
      <c r="F209" s="543">
        <v>50000</v>
      </c>
      <c r="G209" s="7" t="e">
        <f>(D209-C209)/C209</f>
        <v>#DIV/0!</v>
      </c>
      <c r="H209" s="7"/>
    </row>
    <row r="210" spans="1:8" ht="12.75">
      <c r="A210" s="120" t="s">
        <v>638</v>
      </c>
      <c r="B210" s="109" t="s">
        <v>267</v>
      </c>
      <c r="C210" s="110">
        <f>SUM(C212:C219)</f>
        <v>1370000</v>
      </c>
      <c r="D210" s="110">
        <f>SUM(D212:D219)</f>
        <v>3050000</v>
      </c>
      <c r="E210" s="397">
        <f>E211+E218</f>
        <v>2270000</v>
      </c>
      <c r="F210" s="415">
        <f>F211+F218</f>
        <v>2200000</v>
      </c>
      <c r="G210" s="7">
        <f>(D210-C210)/C210</f>
        <v>1.2262773722627738</v>
      </c>
      <c r="H210" s="7">
        <f aca="true" t="shared" si="18" ref="H210:H215">(F210-D210)/D210</f>
        <v>-0.2786885245901639</v>
      </c>
    </row>
    <row r="211" spans="1:8" ht="12.75">
      <c r="A211" s="275" t="s">
        <v>550</v>
      </c>
      <c r="B211" s="111" t="s">
        <v>114</v>
      </c>
      <c r="C211" s="89">
        <f>SUM(C212:C219)</f>
        <v>1370000</v>
      </c>
      <c r="D211" s="89">
        <f>SUM(D212:D219)</f>
        <v>3050000</v>
      </c>
      <c r="E211" s="409">
        <f>SUM(E212:E217)</f>
        <v>2070000</v>
      </c>
      <c r="F211" s="541">
        <f>SUM(F212:F217)</f>
        <v>1800000</v>
      </c>
      <c r="G211" s="7"/>
      <c r="H211" s="7">
        <f t="shared" si="18"/>
        <v>-0.4098360655737705</v>
      </c>
    </row>
    <row r="212" spans="1:8" ht="12.75">
      <c r="A212" s="276"/>
      <c r="B212" s="112" t="s">
        <v>437</v>
      </c>
      <c r="C212" s="113">
        <v>1370000</v>
      </c>
      <c r="D212" s="113">
        <v>1050000</v>
      </c>
      <c r="E212" s="396">
        <v>1100000</v>
      </c>
      <c r="F212" s="543">
        <v>1000000</v>
      </c>
      <c r="G212" s="7">
        <f>(D212-C212)/C212</f>
        <v>-0.23357664233576642</v>
      </c>
      <c r="H212" s="7">
        <f t="shared" si="18"/>
        <v>-0.047619047619047616</v>
      </c>
    </row>
    <row r="213" spans="1:8" ht="12.75">
      <c r="A213" s="276"/>
      <c r="B213" s="112" t="s">
        <v>863</v>
      </c>
      <c r="C213" s="113"/>
      <c r="D213" s="113">
        <v>1300000</v>
      </c>
      <c r="E213" s="396"/>
      <c r="F213" s="543"/>
      <c r="G213" s="7"/>
      <c r="H213" s="7">
        <f t="shared" si="18"/>
        <v>-1</v>
      </c>
    </row>
    <row r="214" spans="1:8" ht="12.75">
      <c r="A214" s="276"/>
      <c r="B214" s="112" t="s">
        <v>438</v>
      </c>
      <c r="C214" s="113">
        <v>0</v>
      </c>
      <c r="D214" s="113">
        <v>200000</v>
      </c>
      <c r="E214" s="396">
        <v>120000</v>
      </c>
      <c r="F214" s="543">
        <v>100000</v>
      </c>
      <c r="G214" s="7"/>
      <c r="H214" s="7">
        <f t="shared" si="18"/>
        <v>-0.5</v>
      </c>
    </row>
    <row r="215" spans="1:8" ht="12.75">
      <c r="A215" s="276"/>
      <c r="B215" s="112" t="s">
        <v>855</v>
      </c>
      <c r="C215" s="113">
        <v>0</v>
      </c>
      <c r="D215" s="113">
        <v>500000</v>
      </c>
      <c r="E215" s="396">
        <v>450000</v>
      </c>
      <c r="F215" s="543">
        <v>450000</v>
      </c>
      <c r="G215" s="7"/>
      <c r="H215" s="7">
        <f t="shared" si="18"/>
        <v>-0.1</v>
      </c>
    </row>
    <row r="216" spans="1:8" ht="12.75">
      <c r="A216" s="276"/>
      <c r="B216" s="112" t="s">
        <v>924</v>
      </c>
      <c r="C216" s="113">
        <v>0</v>
      </c>
      <c r="D216" s="113"/>
      <c r="E216" s="396">
        <v>50000</v>
      </c>
      <c r="F216" s="543">
        <v>50000</v>
      </c>
      <c r="G216" s="7"/>
      <c r="H216" s="7"/>
    </row>
    <row r="217" spans="1:8" ht="12.75">
      <c r="A217" s="276"/>
      <c r="B217" s="112" t="s">
        <v>854</v>
      </c>
      <c r="C217" s="113"/>
      <c r="D217" s="113"/>
      <c r="E217" s="396">
        <v>350000</v>
      </c>
      <c r="F217" s="543">
        <v>200000</v>
      </c>
      <c r="G217" s="7"/>
      <c r="H217" s="7"/>
    </row>
    <row r="218" spans="1:8" ht="25.5">
      <c r="A218" s="216" t="s">
        <v>557</v>
      </c>
      <c r="B218" s="234" t="s">
        <v>933</v>
      </c>
      <c r="C218" s="36">
        <f>SUM(C219:C220)</f>
        <v>0</v>
      </c>
      <c r="D218" s="36">
        <f>SUM(D219:D220)</f>
        <v>0</v>
      </c>
      <c r="E218" s="379">
        <f>SUM(E219:E220)</f>
        <v>200000</v>
      </c>
      <c r="F218" s="36">
        <f>SUM(F219:F220)</f>
        <v>400000</v>
      </c>
      <c r="G218" s="7"/>
      <c r="H218" s="7"/>
    </row>
    <row r="219" spans="1:8" ht="12.75" customHeight="1">
      <c r="A219" s="276"/>
      <c r="B219" s="112" t="s">
        <v>853</v>
      </c>
      <c r="C219" s="113"/>
      <c r="D219" s="113"/>
      <c r="E219" s="396">
        <v>200000</v>
      </c>
      <c r="F219" s="543">
        <v>200000</v>
      </c>
      <c r="G219" s="7"/>
      <c r="H219" s="7"/>
    </row>
    <row r="220" spans="1:8" ht="12.75">
      <c r="A220" s="276"/>
      <c r="B220" s="127" t="s">
        <v>960</v>
      </c>
      <c r="C220" s="113"/>
      <c r="D220" s="113"/>
      <c r="E220" s="396"/>
      <c r="F220" s="543">
        <v>200000</v>
      </c>
      <c r="G220" s="7"/>
      <c r="H220" s="7"/>
    </row>
    <row r="221" spans="1:8" ht="12.75">
      <c r="A221" s="277" t="s">
        <v>639</v>
      </c>
      <c r="B221" s="129" t="s">
        <v>429</v>
      </c>
      <c r="C221" s="130">
        <f>C222+C232+C252+C258+C268+C275</f>
        <v>9802929</v>
      </c>
      <c r="D221" s="130">
        <f>D222+D232+D252+D258+D268+D275</f>
        <v>5743550</v>
      </c>
      <c r="E221" s="413">
        <f>E222+E232+E252+E258+E268+E275</f>
        <v>5800000</v>
      </c>
      <c r="F221" s="413">
        <f>F222+F232+F252+F258+F268+F275</f>
        <v>7310000</v>
      </c>
      <c r="G221" s="7">
        <f>(D221-C221)/C221</f>
        <v>-0.4140985821686559</v>
      </c>
      <c r="H221" s="7">
        <f>(F221-D221)/D221</f>
        <v>0.2727320211367534</v>
      </c>
    </row>
    <row r="222" spans="1:8" ht="12.75">
      <c r="A222" s="120" t="s">
        <v>640</v>
      </c>
      <c r="B222" s="133" t="s">
        <v>641</v>
      </c>
      <c r="C222" s="110">
        <f>SUM(C223+C227)</f>
        <v>4458929</v>
      </c>
      <c r="D222" s="110">
        <f>SUM(D224:D231)</f>
        <v>830100</v>
      </c>
      <c r="E222" s="397">
        <f>SUM(E224:E231)</f>
        <v>295000</v>
      </c>
      <c r="F222" s="415">
        <f>F223+F227+F231</f>
        <v>1170000</v>
      </c>
      <c r="G222" s="7">
        <f>(D222-C222)/C222</f>
        <v>-0.8138342189346366</v>
      </c>
      <c r="H222" s="7">
        <f>(F222-D222)/D222</f>
        <v>0.40946873870618</v>
      </c>
    </row>
    <row r="223" spans="1:8" ht="12.75">
      <c r="A223" s="123" t="s">
        <v>546</v>
      </c>
      <c r="B223" s="117" t="s">
        <v>455</v>
      </c>
      <c r="C223" s="89">
        <f>SUM(C224:C226)</f>
        <v>542544</v>
      </c>
      <c r="D223" s="89">
        <f>SUM(D224:D226)</f>
        <v>0</v>
      </c>
      <c r="E223" s="409">
        <f>SUM(E224:E226)</f>
        <v>0</v>
      </c>
      <c r="F223" s="541">
        <f>SUM(F224:F226)</f>
        <v>0</v>
      </c>
      <c r="G223" s="7"/>
      <c r="H223" s="7"/>
    </row>
    <row r="224" spans="1:8" ht="12.75" hidden="1">
      <c r="A224" s="34" t="s">
        <v>13</v>
      </c>
      <c r="B224" s="134" t="s">
        <v>14</v>
      </c>
      <c r="C224" s="36">
        <v>406400</v>
      </c>
      <c r="D224" s="36"/>
      <c r="E224" s="345"/>
      <c r="F224" s="347"/>
      <c r="G224" s="7">
        <f>(D224-C224)/C224</f>
        <v>-1</v>
      </c>
      <c r="H224" s="7"/>
    </row>
    <row r="225" spans="1:8" ht="12.75" hidden="1">
      <c r="A225" s="34" t="s">
        <v>15</v>
      </c>
      <c r="B225" s="132" t="s">
        <v>111</v>
      </c>
      <c r="C225" s="36">
        <v>134112</v>
      </c>
      <c r="D225" s="36"/>
      <c r="E225" s="345"/>
      <c r="F225" s="347"/>
      <c r="G225" s="7">
        <f>(D225-C225)/C225</f>
        <v>-1</v>
      </c>
      <c r="H225" s="7"/>
    </row>
    <row r="226" spans="1:8" ht="12.75" hidden="1">
      <c r="A226" s="37" t="s">
        <v>16</v>
      </c>
      <c r="B226" s="135" t="s">
        <v>113</v>
      </c>
      <c r="C226" s="39">
        <v>2032</v>
      </c>
      <c r="D226" s="39"/>
      <c r="E226" s="351"/>
      <c r="F226" s="545"/>
      <c r="G226" s="7">
        <f>(D226-C226)/C226</f>
        <v>-1</v>
      </c>
      <c r="H226" s="7"/>
    </row>
    <row r="227" spans="1:8" ht="12.75">
      <c r="A227" s="216" t="s">
        <v>550</v>
      </c>
      <c r="B227" s="135" t="s">
        <v>114</v>
      </c>
      <c r="C227" s="39">
        <f>SUM(C228)</f>
        <v>3916385</v>
      </c>
      <c r="D227" s="39">
        <f>SUM(D228)</f>
        <v>0</v>
      </c>
      <c r="E227" s="369">
        <f>SUM(E228)</f>
        <v>0</v>
      </c>
      <c r="F227" s="545">
        <f>SUM(F228:F230)</f>
        <v>270000</v>
      </c>
      <c r="G227" s="7"/>
      <c r="H227" s="7"/>
    </row>
    <row r="228" spans="1:8" s="12" customFormat="1" ht="12.75">
      <c r="A228" s="115"/>
      <c r="B228" s="112" t="s">
        <v>1008</v>
      </c>
      <c r="C228" s="113">
        <v>3916385</v>
      </c>
      <c r="D228" s="113"/>
      <c r="E228" s="350"/>
      <c r="F228" s="543"/>
      <c r="G228" s="11">
        <f>(D228-C228)/C228</f>
        <v>-1</v>
      </c>
      <c r="H228" s="7"/>
    </row>
    <row r="229" spans="1:8" s="12" customFormat="1" ht="12.75">
      <c r="A229" s="115"/>
      <c r="B229" s="112" t="s">
        <v>829</v>
      </c>
      <c r="C229" s="113"/>
      <c r="D229" s="113"/>
      <c r="E229" s="396">
        <v>220000</v>
      </c>
      <c r="F229" s="543">
        <v>210000</v>
      </c>
      <c r="G229" s="11"/>
      <c r="H229" s="7"/>
    </row>
    <row r="230" spans="1:8" s="12" customFormat="1" ht="12.75">
      <c r="A230" s="115"/>
      <c r="B230" s="112" t="s">
        <v>912</v>
      </c>
      <c r="C230" s="113"/>
      <c r="D230" s="113"/>
      <c r="E230" s="396">
        <v>75000</v>
      </c>
      <c r="F230" s="543">
        <v>60000</v>
      </c>
      <c r="G230" s="11"/>
      <c r="H230" s="7"/>
    </row>
    <row r="231" spans="1:8" ht="12.75">
      <c r="A231" s="90" t="s">
        <v>557</v>
      </c>
      <c r="B231" s="35" t="s">
        <v>930</v>
      </c>
      <c r="C231" s="36"/>
      <c r="D231" s="36">
        <v>830100</v>
      </c>
      <c r="E231" s="366"/>
      <c r="F231" s="347">
        <v>900000</v>
      </c>
      <c r="G231" s="7" t="e">
        <f>(D231-C231)/C231</f>
        <v>#DIV/0!</v>
      </c>
      <c r="H231" s="7">
        <f>(F231-D231)/D231</f>
        <v>0.08420672208167691</v>
      </c>
    </row>
    <row r="232" spans="1:8" ht="12.75">
      <c r="A232" s="120" t="s">
        <v>642</v>
      </c>
      <c r="B232" s="137" t="s">
        <v>643</v>
      </c>
      <c r="C232" s="110">
        <f>SUM(C234:C247)</f>
        <v>1480000</v>
      </c>
      <c r="D232" s="110">
        <f>SUM(D234:D247)</f>
        <v>1050000</v>
      </c>
      <c r="E232" s="397">
        <f>SUM(E234:E247)</f>
        <v>1300000</v>
      </c>
      <c r="F232" s="415">
        <f>F233+F250</f>
        <v>1050000</v>
      </c>
      <c r="G232" s="7"/>
      <c r="H232" s="7">
        <f>(F232-D232)/D232</f>
        <v>0</v>
      </c>
    </row>
    <row r="233" spans="1:8" ht="12.75">
      <c r="A233" s="123" t="s">
        <v>550</v>
      </c>
      <c r="B233" s="138" t="s">
        <v>114</v>
      </c>
      <c r="C233" s="89">
        <f>SUM(C234:C237)</f>
        <v>1480000</v>
      </c>
      <c r="D233" s="89">
        <f>SUM(D234:D237)</f>
        <v>1050000</v>
      </c>
      <c r="E233" s="409">
        <f>SUM(E234:E237)</f>
        <v>1300000</v>
      </c>
      <c r="F233" s="541">
        <f>F234+F237</f>
        <v>950000</v>
      </c>
      <c r="G233" s="7"/>
      <c r="H233" s="7">
        <f>(F233-D233)/D233</f>
        <v>-0.09523809523809523</v>
      </c>
    </row>
    <row r="234" spans="1:8" ht="12.75">
      <c r="A234" s="90"/>
      <c r="B234" s="139" t="s">
        <v>439</v>
      </c>
      <c r="C234" s="113"/>
      <c r="D234" s="113"/>
      <c r="E234" s="350"/>
      <c r="F234" s="543">
        <f>SUM(F235:F236)</f>
        <v>100000</v>
      </c>
      <c r="G234" s="7"/>
      <c r="H234" s="7"/>
    </row>
    <row r="235" spans="1:8" ht="12.75">
      <c r="A235" s="90"/>
      <c r="B235" s="410" t="s">
        <v>856</v>
      </c>
      <c r="C235" s="314">
        <v>200000</v>
      </c>
      <c r="D235" s="314">
        <v>100000</v>
      </c>
      <c r="E235" s="402">
        <v>200000</v>
      </c>
      <c r="F235" s="529">
        <v>50000</v>
      </c>
      <c r="G235" s="7"/>
      <c r="H235" s="7">
        <f>(F235-D235)/D235</f>
        <v>-0.5</v>
      </c>
    </row>
    <row r="236" spans="1:8" ht="12.75">
      <c r="A236" s="90"/>
      <c r="B236" s="410" t="s">
        <v>857</v>
      </c>
      <c r="C236" s="314"/>
      <c r="D236" s="314">
        <v>100000</v>
      </c>
      <c r="E236" s="402">
        <v>200000</v>
      </c>
      <c r="F236" s="529">
        <v>50000</v>
      </c>
      <c r="G236" s="7"/>
      <c r="H236" s="7">
        <f>(F236-D236)/D236</f>
        <v>-0.5</v>
      </c>
    </row>
    <row r="237" spans="1:8" ht="12.75">
      <c r="A237" s="90"/>
      <c r="B237" s="139" t="s">
        <v>305</v>
      </c>
      <c r="C237" s="113">
        <v>1280000</v>
      </c>
      <c r="D237" s="113">
        <v>850000</v>
      </c>
      <c r="E237" s="396">
        <v>900000</v>
      </c>
      <c r="F237" s="543">
        <v>850000</v>
      </c>
      <c r="G237" s="7"/>
      <c r="H237" s="7">
        <f>(F237-D237)/D237</f>
        <v>0</v>
      </c>
    </row>
    <row r="238" spans="1:8" ht="12.75">
      <c r="A238" s="56"/>
      <c r="B238" s="411" t="s">
        <v>458</v>
      </c>
      <c r="C238" s="314"/>
      <c r="D238" s="314"/>
      <c r="E238" s="352"/>
      <c r="F238" s="529"/>
      <c r="G238" s="7"/>
      <c r="H238" s="7"/>
    </row>
    <row r="239" spans="1:8" ht="12.75">
      <c r="A239" s="56"/>
      <c r="B239" s="411" t="s">
        <v>464</v>
      </c>
      <c r="C239" s="314"/>
      <c r="D239" s="314"/>
      <c r="E239" s="352"/>
      <c r="F239" s="529"/>
      <c r="G239" s="7"/>
      <c r="H239" s="7"/>
    </row>
    <row r="240" spans="1:8" ht="12.75">
      <c r="A240" s="56"/>
      <c r="B240" s="411" t="s">
        <v>462</v>
      </c>
      <c r="C240" s="314"/>
      <c r="D240" s="314"/>
      <c r="E240" s="352"/>
      <c r="F240" s="529"/>
      <c r="G240" s="7"/>
      <c r="H240" s="7"/>
    </row>
    <row r="241" spans="1:8" ht="12.75">
      <c r="A241" s="56"/>
      <c r="B241" s="411" t="s">
        <v>494</v>
      </c>
      <c r="C241" s="314"/>
      <c r="D241" s="314"/>
      <c r="E241" s="352"/>
      <c r="F241" s="529"/>
      <c r="G241" s="7"/>
      <c r="H241" s="7"/>
    </row>
    <row r="242" spans="1:8" ht="12.75">
      <c r="A242" s="56"/>
      <c r="B242" s="411" t="s">
        <v>496</v>
      </c>
      <c r="C242" s="314"/>
      <c r="D242" s="314"/>
      <c r="E242" s="352"/>
      <c r="F242" s="529"/>
      <c r="G242" s="7"/>
      <c r="H242" s="7"/>
    </row>
    <row r="243" spans="1:8" ht="12.75">
      <c r="A243" s="56"/>
      <c r="B243" s="411" t="s">
        <v>463</v>
      </c>
      <c r="C243" s="314"/>
      <c r="D243" s="314"/>
      <c r="E243" s="352"/>
      <c r="F243" s="529"/>
      <c r="G243" s="7"/>
      <c r="H243" s="7"/>
    </row>
    <row r="244" spans="1:8" ht="12.75">
      <c r="A244" s="56"/>
      <c r="B244" s="411" t="s">
        <v>858</v>
      </c>
      <c r="C244" s="314"/>
      <c r="D244" s="314"/>
      <c r="E244" s="352"/>
      <c r="F244" s="529"/>
      <c r="G244" s="7"/>
      <c r="H244" s="7"/>
    </row>
    <row r="245" spans="1:8" ht="12.75">
      <c r="A245" s="56"/>
      <c r="B245" s="411" t="s">
        <v>459</v>
      </c>
      <c r="C245" s="314"/>
      <c r="D245" s="314"/>
      <c r="E245" s="352"/>
      <c r="F245" s="529"/>
      <c r="G245" s="7"/>
      <c r="H245" s="7"/>
    </row>
    <row r="246" spans="1:8" ht="12.75">
      <c r="A246" s="56"/>
      <c r="B246" s="411" t="s">
        <v>1009</v>
      </c>
      <c r="C246" s="314"/>
      <c r="D246" s="314"/>
      <c r="E246" s="352"/>
      <c r="F246" s="529"/>
      <c r="G246" s="7"/>
      <c r="H246" s="7"/>
    </row>
    <row r="247" spans="1:8" ht="12.75">
      <c r="A247" s="56"/>
      <c r="B247" s="411" t="s">
        <v>460</v>
      </c>
      <c r="C247" s="314"/>
      <c r="D247" s="314"/>
      <c r="E247" s="352"/>
      <c r="F247" s="529"/>
      <c r="G247" s="7"/>
      <c r="H247" s="7"/>
    </row>
    <row r="248" spans="1:8" ht="12.75">
      <c r="A248" s="56"/>
      <c r="B248" s="411" t="s">
        <v>495</v>
      </c>
      <c r="C248" s="314"/>
      <c r="D248" s="314"/>
      <c r="E248" s="352"/>
      <c r="F248" s="529"/>
      <c r="G248" s="7"/>
      <c r="H248" s="7"/>
    </row>
    <row r="249" spans="1:8" ht="12.75">
      <c r="A249" s="56"/>
      <c r="B249" s="411" t="s">
        <v>461</v>
      </c>
      <c r="C249" s="314"/>
      <c r="D249" s="314"/>
      <c r="E249" s="352"/>
      <c r="F249" s="529"/>
      <c r="G249" s="7"/>
      <c r="H249" s="7"/>
    </row>
    <row r="250" spans="1:8" ht="25.5">
      <c r="A250" s="90" t="s">
        <v>557</v>
      </c>
      <c r="B250" s="234" t="s">
        <v>1049</v>
      </c>
      <c r="C250" s="309"/>
      <c r="D250" s="309"/>
      <c r="E250" s="657"/>
      <c r="F250" s="347">
        <f>SUM(F251)</f>
        <v>100000</v>
      </c>
      <c r="G250" s="7"/>
      <c r="H250" s="7"/>
    </row>
    <row r="251" spans="1:8" s="12" customFormat="1" ht="12">
      <c r="A251" s="115"/>
      <c r="B251" s="656" t="s">
        <v>1050</v>
      </c>
      <c r="C251" s="113"/>
      <c r="D251" s="113"/>
      <c r="E251" s="350"/>
      <c r="F251" s="543">
        <v>100000</v>
      </c>
      <c r="G251" s="11"/>
      <c r="H251" s="11"/>
    </row>
    <row r="252" spans="1:8" ht="12.75">
      <c r="A252" s="120" t="s">
        <v>647</v>
      </c>
      <c r="B252" s="140" t="s">
        <v>475</v>
      </c>
      <c r="C252" s="110">
        <f>C253+C256</f>
        <v>2450000</v>
      </c>
      <c r="D252" s="110">
        <f>D253+D256</f>
        <v>2370000</v>
      </c>
      <c r="E252" s="397">
        <f>E253+E256</f>
        <v>2330000</v>
      </c>
      <c r="F252" s="415">
        <f>F253+F256</f>
        <v>2400000</v>
      </c>
      <c r="G252" s="7"/>
      <c r="H252" s="7">
        <f aca="true" t="shared" si="19" ref="H252:H260">(F252-D252)/D252</f>
        <v>0.012658227848101266</v>
      </c>
    </row>
    <row r="253" spans="1:8" ht="12.75">
      <c r="A253" s="90" t="s">
        <v>550</v>
      </c>
      <c r="B253" s="141" t="s">
        <v>114</v>
      </c>
      <c r="C253" s="36">
        <f>SUM(C254:C255)</f>
        <v>1950000</v>
      </c>
      <c r="D253" s="36">
        <f>SUM(D254:D255)</f>
        <v>2020000</v>
      </c>
      <c r="E253" s="366">
        <f>SUM(E254:E255)</f>
        <v>1970000</v>
      </c>
      <c r="F253" s="347">
        <f>SUM(F254:F255)</f>
        <v>2050000</v>
      </c>
      <c r="G253" s="7"/>
      <c r="H253" s="7">
        <f t="shared" si="19"/>
        <v>0.01485148514851485</v>
      </c>
    </row>
    <row r="254" spans="1:8" ht="12.75">
      <c r="A254" s="279"/>
      <c r="B254" s="127" t="s">
        <v>440</v>
      </c>
      <c r="C254" s="113">
        <v>1500000</v>
      </c>
      <c r="D254" s="113">
        <v>1520000</v>
      </c>
      <c r="E254" s="396">
        <v>1520000</v>
      </c>
      <c r="F254" s="543">
        <v>1600000</v>
      </c>
      <c r="G254" s="7"/>
      <c r="H254" s="7">
        <f t="shared" si="19"/>
        <v>0.05263157894736842</v>
      </c>
    </row>
    <row r="255" spans="1:8" ht="12.75">
      <c r="A255" s="279"/>
      <c r="B255" s="142" t="s">
        <v>441</v>
      </c>
      <c r="C255" s="113">
        <v>450000</v>
      </c>
      <c r="D255" s="113">
        <v>500000</v>
      </c>
      <c r="E255" s="396">
        <v>450000</v>
      </c>
      <c r="F255" s="543">
        <v>450000</v>
      </c>
      <c r="G255" s="7"/>
      <c r="H255" s="7">
        <f t="shared" si="19"/>
        <v>-0.1</v>
      </c>
    </row>
    <row r="256" spans="1:8" ht="25.5">
      <c r="A256" s="280" t="s">
        <v>557</v>
      </c>
      <c r="B256" s="234" t="s">
        <v>860</v>
      </c>
      <c r="C256" s="36">
        <f>C257</f>
        <v>500000</v>
      </c>
      <c r="D256" s="36">
        <v>350000</v>
      </c>
      <c r="E256" s="366">
        <f>E257</f>
        <v>360000</v>
      </c>
      <c r="F256" s="347">
        <f>F257</f>
        <v>350000</v>
      </c>
      <c r="G256" s="7"/>
      <c r="H256" s="7">
        <f t="shared" si="19"/>
        <v>0</v>
      </c>
    </row>
    <row r="257" spans="1:8" ht="25.5">
      <c r="A257" s="279"/>
      <c r="B257" s="459" t="s">
        <v>934</v>
      </c>
      <c r="C257" s="36">
        <v>500000</v>
      </c>
      <c r="D257" s="36">
        <v>350000</v>
      </c>
      <c r="E257" s="366">
        <v>360000</v>
      </c>
      <c r="F257" s="347">
        <v>350000</v>
      </c>
      <c r="G257" s="7"/>
      <c r="H257" s="7">
        <f t="shared" si="19"/>
        <v>0</v>
      </c>
    </row>
    <row r="258" spans="1:8" s="3" customFormat="1" ht="12.75">
      <c r="A258" s="62" t="s">
        <v>644</v>
      </c>
      <c r="B258" s="200" t="s">
        <v>645</v>
      </c>
      <c r="C258" s="64">
        <f>C259+C260+C264</f>
        <v>1164000</v>
      </c>
      <c r="D258" s="64">
        <f>D259+D260+D264</f>
        <v>983450</v>
      </c>
      <c r="E258" s="367">
        <f>E259+E260+E264</f>
        <v>1460000</v>
      </c>
      <c r="F258" s="343">
        <f>F259+F260+F264</f>
        <v>1800000</v>
      </c>
      <c r="G258" s="8"/>
      <c r="H258" s="7">
        <f t="shared" si="19"/>
        <v>0.8302913213686511</v>
      </c>
    </row>
    <row r="259" spans="1:8" ht="12.75">
      <c r="A259" s="90" t="s">
        <v>546</v>
      </c>
      <c r="B259" s="132" t="s">
        <v>455</v>
      </c>
      <c r="C259" s="36">
        <v>842385</v>
      </c>
      <c r="D259" s="36">
        <v>93450</v>
      </c>
      <c r="E259" s="366">
        <v>0</v>
      </c>
      <c r="F259" s="347">
        <v>0</v>
      </c>
      <c r="G259" s="7"/>
      <c r="H259" s="7">
        <f t="shared" si="19"/>
        <v>-1</v>
      </c>
    </row>
    <row r="260" spans="1:8" ht="12.75">
      <c r="A260" s="278" t="s">
        <v>550</v>
      </c>
      <c r="B260" s="111" t="s">
        <v>114</v>
      </c>
      <c r="C260" s="36">
        <v>321615</v>
      </c>
      <c r="D260" s="36">
        <v>890000</v>
      </c>
      <c r="E260" s="366">
        <f>SUM(E261:E262)</f>
        <v>1460000</v>
      </c>
      <c r="F260" s="347">
        <f>SUM(F261:F262)</f>
        <v>1300000</v>
      </c>
      <c r="G260" s="7"/>
      <c r="H260" s="7">
        <f t="shared" si="19"/>
        <v>0.4606741573033708</v>
      </c>
    </row>
    <row r="261" spans="1:8" s="16" customFormat="1" ht="12.75">
      <c r="A261" s="307"/>
      <c r="B261" s="308" t="s">
        <v>646</v>
      </c>
      <c r="C261" s="309">
        <v>321615</v>
      </c>
      <c r="D261" s="309"/>
      <c r="E261" s="401"/>
      <c r="F261" s="480"/>
      <c r="G261" s="310"/>
      <c r="H261" s="7"/>
    </row>
    <row r="262" spans="1:8" s="16" customFormat="1" ht="12.75">
      <c r="A262" s="307"/>
      <c r="B262" s="311" t="s">
        <v>832</v>
      </c>
      <c r="C262" s="309">
        <v>0</v>
      </c>
      <c r="D262" s="309">
        <f>SUM(D263)</f>
        <v>890000</v>
      </c>
      <c r="E262" s="401">
        <f>SUM(E263)</f>
        <v>1460000</v>
      </c>
      <c r="F262" s="480">
        <f>SUM(F263)</f>
        <v>1300000</v>
      </c>
      <c r="G262" s="310"/>
      <c r="H262" s="7">
        <f>(F262-D262)/D262</f>
        <v>0.4606741573033708</v>
      </c>
    </row>
    <row r="263" spans="1:8" s="6" customFormat="1" ht="22.5">
      <c r="A263" s="312"/>
      <c r="B263" s="313" t="s">
        <v>967</v>
      </c>
      <c r="C263" s="314">
        <v>0</v>
      </c>
      <c r="D263" s="314">
        <v>890000</v>
      </c>
      <c r="E263" s="402">
        <v>1460000</v>
      </c>
      <c r="F263" s="529">
        <v>1300000</v>
      </c>
      <c r="G263" s="315"/>
      <c r="H263" s="7">
        <f>(F263-D263)/D263</f>
        <v>0.4606741573033708</v>
      </c>
    </row>
    <row r="264" spans="1:8" ht="38.25">
      <c r="A264" s="90" t="s">
        <v>557</v>
      </c>
      <c r="B264" s="234" t="s">
        <v>859</v>
      </c>
      <c r="C264" s="36"/>
      <c r="D264" s="36">
        <v>0</v>
      </c>
      <c r="E264" s="366">
        <v>0</v>
      </c>
      <c r="F264" s="347">
        <f>SUM(F265:F267)</f>
        <v>500000</v>
      </c>
      <c r="G264" s="7"/>
      <c r="H264" s="7"/>
    </row>
    <row r="265" spans="1:8" s="14" customFormat="1" ht="22.5">
      <c r="A265" s="461"/>
      <c r="B265" s="462" t="s">
        <v>978</v>
      </c>
      <c r="C265" s="314"/>
      <c r="D265" s="314"/>
      <c r="E265" s="402"/>
      <c r="F265" s="529">
        <v>300000</v>
      </c>
      <c r="G265" s="463"/>
      <c r="H265" s="7"/>
    </row>
    <row r="266" spans="1:8" s="14" customFormat="1" ht="12.75">
      <c r="A266" s="461"/>
      <c r="B266" s="462" t="s">
        <v>975</v>
      </c>
      <c r="C266" s="314"/>
      <c r="D266" s="314"/>
      <c r="E266" s="402"/>
      <c r="F266" s="529">
        <v>100000</v>
      </c>
      <c r="G266" s="463"/>
      <c r="H266" s="7"/>
    </row>
    <row r="267" spans="1:8" s="14" customFormat="1" ht="12.75">
      <c r="A267" s="461"/>
      <c r="B267" s="462" t="s">
        <v>949</v>
      </c>
      <c r="C267" s="314"/>
      <c r="D267" s="314"/>
      <c r="E267" s="402"/>
      <c r="F267" s="529">
        <v>100000</v>
      </c>
      <c r="G267" s="463"/>
      <c r="H267" s="7"/>
    </row>
    <row r="268" spans="1:8" ht="12.75">
      <c r="A268" s="120" t="s">
        <v>648</v>
      </c>
      <c r="B268" s="143" t="s">
        <v>69</v>
      </c>
      <c r="C268" s="110">
        <f>SUM(C269)</f>
        <v>250000</v>
      </c>
      <c r="D268" s="110">
        <f>SUM(D269)</f>
        <v>450000</v>
      </c>
      <c r="E268" s="397">
        <f>SUM(E269)</f>
        <v>360000</v>
      </c>
      <c r="F268" s="415">
        <f>F269+F273</f>
        <v>800000</v>
      </c>
      <c r="G268" s="7">
        <f>(D268-C268)/C268</f>
        <v>0.8</v>
      </c>
      <c r="H268" s="7">
        <f>(F268-D268)/D268</f>
        <v>0.7777777777777778</v>
      </c>
    </row>
    <row r="269" spans="1:8" ht="12.75">
      <c r="A269" s="90" t="s">
        <v>550</v>
      </c>
      <c r="B269" s="132" t="s">
        <v>114</v>
      </c>
      <c r="C269" s="36">
        <f>SUM(C271:C272)</f>
        <v>250000</v>
      </c>
      <c r="D269" s="36">
        <f>SUM(D271:D272)</f>
        <v>450000</v>
      </c>
      <c r="E269" s="366">
        <f>SUM(E270:E272)</f>
        <v>360000</v>
      </c>
      <c r="F269" s="347">
        <f>SUM(F270:F272)</f>
        <v>450000</v>
      </c>
      <c r="G269" s="7">
        <f>(D269-C269)/C269</f>
        <v>0.8</v>
      </c>
      <c r="H269" s="7">
        <f>(F269-D269)/D269</f>
        <v>0</v>
      </c>
    </row>
    <row r="270" spans="1:8" ht="12.75">
      <c r="A270" s="90"/>
      <c r="B270" s="127" t="s">
        <v>954</v>
      </c>
      <c r="C270" s="113"/>
      <c r="D270" s="113"/>
      <c r="E270" s="396">
        <v>50000</v>
      </c>
      <c r="F270" s="543">
        <v>50000</v>
      </c>
      <c r="G270" s="7"/>
      <c r="H270" s="7"/>
    </row>
    <row r="271" spans="1:8" ht="12.75">
      <c r="A271" s="281"/>
      <c r="B271" s="127" t="s">
        <v>955</v>
      </c>
      <c r="C271" s="113">
        <v>175000</v>
      </c>
      <c r="D271" s="113">
        <v>350000</v>
      </c>
      <c r="E271" s="396">
        <v>220000</v>
      </c>
      <c r="F271" s="543">
        <v>300000</v>
      </c>
      <c r="G271" s="7">
        <f>(D271-C271)/C271</f>
        <v>1</v>
      </c>
      <c r="H271" s="7">
        <f>(F271-D271)/D271</f>
        <v>-0.14285714285714285</v>
      </c>
    </row>
    <row r="272" spans="1:8" ht="12.75">
      <c r="A272" s="90"/>
      <c r="B272" s="127" t="s">
        <v>956</v>
      </c>
      <c r="C272" s="113">
        <v>75000</v>
      </c>
      <c r="D272" s="113">
        <v>100000</v>
      </c>
      <c r="E272" s="396">
        <v>90000</v>
      </c>
      <c r="F272" s="543">
        <v>100000</v>
      </c>
      <c r="G272" s="7">
        <f>(D272-C272)/C272</f>
        <v>0.3333333333333333</v>
      </c>
      <c r="H272" s="7">
        <f>(F272-D272)/D272</f>
        <v>0</v>
      </c>
    </row>
    <row r="273" spans="1:8" ht="25.5">
      <c r="A273" s="90" t="s">
        <v>557</v>
      </c>
      <c r="B273" s="234" t="s">
        <v>935</v>
      </c>
      <c r="C273" s="36"/>
      <c r="D273" s="36"/>
      <c r="E273" s="366"/>
      <c r="F273" s="347">
        <f>SUM(F274)</f>
        <v>350000</v>
      </c>
      <c r="G273" s="7"/>
      <c r="H273" s="7"/>
    </row>
    <row r="274" spans="1:8" s="12" customFormat="1" ht="24">
      <c r="A274" s="115"/>
      <c r="B274" s="460" t="s">
        <v>957</v>
      </c>
      <c r="C274" s="113"/>
      <c r="D274" s="113"/>
      <c r="E274" s="396"/>
      <c r="F274" s="543">
        <v>350000</v>
      </c>
      <c r="G274" s="11"/>
      <c r="H274" s="7"/>
    </row>
    <row r="275" spans="1:8" ht="12.75">
      <c r="A275" s="282" t="s">
        <v>649</v>
      </c>
      <c r="B275" s="116" t="s">
        <v>303</v>
      </c>
      <c r="C275" s="110">
        <f>C276</f>
        <v>0</v>
      </c>
      <c r="D275" s="110">
        <f>D276</f>
        <v>60000</v>
      </c>
      <c r="E275" s="397">
        <f>E276</f>
        <v>55000</v>
      </c>
      <c r="F275" s="415">
        <f>F276</f>
        <v>90000</v>
      </c>
      <c r="G275" s="7"/>
      <c r="H275" s="7">
        <f>(F275-D275)/D275</f>
        <v>0.5</v>
      </c>
    </row>
    <row r="276" spans="1:8" ht="12.75">
      <c r="A276" s="90" t="s">
        <v>550</v>
      </c>
      <c r="B276" s="35" t="s">
        <v>302</v>
      </c>
      <c r="C276" s="36">
        <v>0</v>
      </c>
      <c r="D276" s="36">
        <v>60000</v>
      </c>
      <c r="E276" s="366">
        <v>55000</v>
      </c>
      <c r="F276" s="347">
        <v>90000</v>
      </c>
      <c r="G276" s="7"/>
      <c r="H276" s="7">
        <f>(F276-D276)/D276</f>
        <v>0.5</v>
      </c>
    </row>
    <row r="277" spans="1:8" ht="12.75" hidden="1">
      <c r="A277" s="282" t="s">
        <v>656</v>
      </c>
      <c r="B277" s="116" t="s">
        <v>268</v>
      </c>
      <c r="C277" s="110">
        <v>0</v>
      </c>
      <c r="D277" s="110">
        <v>0</v>
      </c>
      <c r="E277" s="415">
        <v>0</v>
      </c>
      <c r="F277" s="415">
        <v>0</v>
      </c>
      <c r="G277" s="7" t="e">
        <f>(D277-C277)/C277</f>
        <v>#DIV/0!</v>
      </c>
      <c r="H277" s="7"/>
    </row>
    <row r="278" spans="1:8" s="3" customFormat="1" ht="12.75">
      <c r="A278" s="316" t="s">
        <v>650</v>
      </c>
      <c r="B278" s="144" t="s">
        <v>70</v>
      </c>
      <c r="C278" s="318">
        <f>C279+C283</f>
        <v>70000</v>
      </c>
      <c r="D278" s="318">
        <f>D279+D283</f>
        <v>70000</v>
      </c>
      <c r="E278" s="414">
        <f>E279+E283</f>
        <v>70000</v>
      </c>
      <c r="F278" s="414">
        <f>F279+F283</f>
        <v>70000</v>
      </c>
      <c r="G278" s="8">
        <f>(D278-C278)/C278</f>
        <v>0</v>
      </c>
      <c r="H278" s="7">
        <f aca="true" t="shared" si="20" ref="H278:H340">(F278-D278)/D278</f>
        <v>0</v>
      </c>
    </row>
    <row r="279" spans="1:8" ht="12.75">
      <c r="A279" s="267" t="s">
        <v>651</v>
      </c>
      <c r="B279" s="93" t="s">
        <v>71</v>
      </c>
      <c r="C279" s="532">
        <f>SUM(C280)</f>
        <v>70000</v>
      </c>
      <c r="D279" s="532">
        <f>D280</f>
        <v>60000</v>
      </c>
      <c r="E279" s="532">
        <f>E280</f>
        <v>20000</v>
      </c>
      <c r="F279" s="532">
        <f>F280</f>
        <v>20000</v>
      </c>
      <c r="G279" s="7"/>
      <c r="H279" s="7">
        <f t="shared" si="20"/>
        <v>-0.6666666666666666</v>
      </c>
    </row>
    <row r="280" spans="1:8" ht="12.75">
      <c r="A280" s="268" t="s">
        <v>550</v>
      </c>
      <c r="B280" s="91" t="s">
        <v>114</v>
      </c>
      <c r="C280" s="104">
        <f>SUM(C281:C282)</f>
        <v>70000</v>
      </c>
      <c r="D280" s="104">
        <f>SUM(D281:D282)</f>
        <v>60000</v>
      </c>
      <c r="E280" s="104">
        <f>SUM(E281:E282)</f>
        <v>20000</v>
      </c>
      <c r="F280" s="104">
        <f>SUM(F281:F282)</f>
        <v>20000</v>
      </c>
      <c r="G280" s="7"/>
      <c r="H280" s="7">
        <f t="shared" si="20"/>
        <v>-0.6666666666666666</v>
      </c>
    </row>
    <row r="281" spans="1:8" s="12" customFormat="1" ht="12.75">
      <c r="A281" s="269"/>
      <c r="B281" s="102" t="s">
        <v>654</v>
      </c>
      <c r="C281" s="152">
        <v>70000</v>
      </c>
      <c r="D281" s="152">
        <v>50000</v>
      </c>
      <c r="E281" s="383">
        <v>20000</v>
      </c>
      <c r="F281" s="547">
        <v>20000</v>
      </c>
      <c r="G281" s="11"/>
      <c r="H281" s="7">
        <f>(F281-D281)/D281</f>
        <v>-0.6</v>
      </c>
    </row>
    <row r="282" spans="1:8" s="12" customFormat="1" ht="12.75">
      <c r="A282" s="269"/>
      <c r="B282" s="102" t="s">
        <v>655</v>
      </c>
      <c r="C282" s="152"/>
      <c r="D282" s="152">
        <v>10000</v>
      </c>
      <c r="E282" s="383">
        <v>0</v>
      </c>
      <c r="F282" s="547">
        <v>0</v>
      </c>
      <c r="G282" s="11"/>
      <c r="H282" s="7">
        <f>(F282-D282)/D282</f>
        <v>-1</v>
      </c>
    </row>
    <row r="283" spans="1:8" ht="12.75">
      <c r="A283" s="267" t="s">
        <v>652</v>
      </c>
      <c r="B283" s="93" t="s">
        <v>653</v>
      </c>
      <c r="C283" s="449">
        <f>SUM(C284)</f>
        <v>0</v>
      </c>
      <c r="D283" s="449">
        <f>SUM(D284)</f>
        <v>10000</v>
      </c>
      <c r="E283" s="449">
        <f>SUM(E284)</f>
        <v>50000</v>
      </c>
      <c r="F283" s="449">
        <f>SUM(F284)</f>
        <v>50000</v>
      </c>
      <c r="G283" s="7" t="e">
        <f>(D283-C283)/C283</f>
        <v>#DIV/0!</v>
      </c>
      <c r="H283" s="7">
        <f t="shared" si="20"/>
        <v>4</v>
      </c>
    </row>
    <row r="284" spans="1:8" ht="12.75">
      <c r="A284" s="268" t="s">
        <v>550</v>
      </c>
      <c r="B284" s="91" t="s">
        <v>114</v>
      </c>
      <c r="C284" s="537">
        <f>SUM(C285:C286)</f>
        <v>0</v>
      </c>
      <c r="D284" s="537">
        <f>SUM(D285:D286)</f>
        <v>10000</v>
      </c>
      <c r="E284" s="537">
        <f>SUM(E285:E286)</f>
        <v>50000</v>
      </c>
      <c r="F284" s="537">
        <f>SUM(F285:F286)</f>
        <v>50000</v>
      </c>
      <c r="G284" s="7" t="e">
        <f>(D284-C284)/C284</f>
        <v>#DIV/0!</v>
      </c>
      <c r="H284" s="7">
        <f t="shared" si="20"/>
        <v>4</v>
      </c>
    </row>
    <row r="285" spans="1:8" s="468" customFormat="1" ht="12.75">
      <c r="A285" s="464"/>
      <c r="B285" s="102" t="s">
        <v>868</v>
      </c>
      <c r="C285" s="465"/>
      <c r="D285" s="465"/>
      <c r="E285" s="466">
        <v>40000</v>
      </c>
      <c r="F285" s="546">
        <v>40000</v>
      </c>
      <c r="G285" s="467"/>
      <c r="H285" s="7"/>
    </row>
    <row r="286" spans="1:8" s="468" customFormat="1" ht="12.75">
      <c r="A286" s="464"/>
      <c r="B286" s="112" t="s">
        <v>306</v>
      </c>
      <c r="C286" s="465"/>
      <c r="D286" s="465">
        <v>10000</v>
      </c>
      <c r="E286" s="466">
        <v>10000</v>
      </c>
      <c r="F286" s="546">
        <v>10000</v>
      </c>
      <c r="G286" s="467"/>
      <c r="H286" s="7">
        <f>(F286-D286)/D286</f>
        <v>0</v>
      </c>
    </row>
    <row r="287" spans="1:8" ht="12.75">
      <c r="A287" s="316" t="s">
        <v>657</v>
      </c>
      <c r="B287" s="144" t="s">
        <v>72</v>
      </c>
      <c r="C287" s="318">
        <f>C288+C368+C384+C530+C614+C620+C696+C777+C845+C879+C894</f>
        <v>17677343.56</v>
      </c>
      <c r="D287" s="318">
        <f>D288+D368+D384+D530+D614+D620+D696+D777+D845+D879+D894</f>
        <v>19614444.075</v>
      </c>
      <c r="E287" s="414">
        <f>E288+E368+E384+E530+E614+E620+E696+E777+E845+E879+E894</f>
        <v>22456858.515</v>
      </c>
      <c r="F287" s="414">
        <f>F288+F368+F384+F530+F614+F620+F696+F777+F845+F879+F891+F894</f>
        <v>23823357.535</v>
      </c>
      <c r="G287" s="7">
        <f aca="true" t="shared" si="21" ref="G287:G316">(D287-C287)/C287</f>
        <v>0.10958097343218694</v>
      </c>
      <c r="H287" s="7">
        <f t="shared" si="20"/>
        <v>0.21458234777933674</v>
      </c>
    </row>
    <row r="288" spans="1:8" ht="12.75">
      <c r="A288" s="267" t="s">
        <v>658</v>
      </c>
      <c r="B288" s="93" t="s">
        <v>73</v>
      </c>
      <c r="C288" s="145">
        <f>C289</f>
        <v>1185718.52</v>
      </c>
      <c r="D288" s="145">
        <f>D289</f>
        <v>1261795.6</v>
      </c>
      <c r="E288" s="431">
        <f>E289</f>
        <v>1333799.1749999998</v>
      </c>
      <c r="F288" s="449">
        <f>F289</f>
        <v>1250835.6</v>
      </c>
      <c r="G288" s="7">
        <f t="shared" si="21"/>
        <v>0.06416116364615784</v>
      </c>
      <c r="H288" s="7">
        <f t="shared" si="20"/>
        <v>-0.008686034410010623</v>
      </c>
    </row>
    <row r="289" spans="1:8" ht="12.75">
      <c r="A289" s="283" t="s">
        <v>659</v>
      </c>
      <c r="B289" s="146" t="s">
        <v>223</v>
      </c>
      <c r="C289" s="147">
        <f>C290+C297+C361</f>
        <v>1185718.52</v>
      </c>
      <c r="D289" s="147">
        <f>D290+D297+D361</f>
        <v>1261795.6</v>
      </c>
      <c r="E289" s="432">
        <f>E290+E297+E361</f>
        <v>1333799.1749999998</v>
      </c>
      <c r="F289" s="548">
        <f>F290+F297+F361</f>
        <v>1250835.6</v>
      </c>
      <c r="G289" s="7">
        <f t="shared" si="21"/>
        <v>0.06416116364615784</v>
      </c>
      <c r="H289" s="7">
        <f t="shared" si="20"/>
        <v>-0.008686034410010623</v>
      </c>
    </row>
    <row r="290" spans="1:8" ht="12.75">
      <c r="A290" s="90" t="s">
        <v>546</v>
      </c>
      <c r="B290" s="81" t="s">
        <v>91</v>
      </c>
      <c r="C290" s="88">
        <f>C291+C292+C293+C294+C295+C296</f>
        <v>1096718.52</v>
      </c>
      <c r="D290" s="88">
        <f>D291+D292+D293+D294+D295+D296</f>
        <v>1085835.6</v>
      </c>
      <c r="E290" s="429">
        <f>E291+E292+E293+E294+E295+E296</f>
        <v>1168799.1749999998</v>
      </c>
      <c r="F290" s="347">
        <f>F291+F292+F293+F294+F295+F296</f>
        <v>1085835.6</v>
      </c>
      <c r="G290" s="7">
        <f t="shared" si="21"/>
        <v>-0.009923166064524857</v>
      </c>
      <c r="H290" s="7">
        <f t="shared" si="20"/>
        <v>0</v>
      </c>
    </row>
    <row r="291" spans="1:8" ht="12.75" hidden="1">
      <c r="A291" s="62" t="s">
        <v>726</v>
      </c>
      <c r="B291" s="63" t="s">
        <v>215</v>
      </c>
      <c r="C291" s="88"/>
      <c r="D291" s="88"/>
      <c r="E291" s="429"/>
      <c r="F291" s="347"/>
      <c r="G291" s="7"/>
      <c r="H291" s="7" t="e">
        <f t="shared" si="20"/>
        <v>#DIV/0!</v>
      </c>
    </row>
    <row r="292" spans="1:8" ht="12.75" hidden="1">
      <c r="A292" s="62" t="s">
        <v>547</v>
      </c>
      <c r="B292" s="83" t="s">
        <v>214</v>
      </c>
      <c r="C292" s="88"/>
      <c r="D292" s="88"/>
      <c r="E292" s="429"/>
      <c r="F292" s="347"/>
      <c r="G292" s="7"/>
      <c r="H292" s="7" t="e">
        <f t="shared" si="20"/>
        <v>#DIV/0!</v>
      </c>
    </row>
    <row r="293" spans="1:8" ht="12.75" hidden="1">
      <c r="A293" s="62" t="s">
        <v>727</v>
      </c>
      <c r="B293" s="83" t="s">
        <v>14</v>
      </c>
      <c r="C293" s="88">
        <v>821512</v>
      </c>
      <c r="D293" s="88">
        <v>813360</v>
      </c>
      <c r="E293" s="429">
        <v>875505</v>
      </c>
      <c r="F293" s="347">
        <v>813360</v>
      </c>
      <c r="G293" s="7"/>
      <c r="H293" s="7">
        <f t="shared" si="20"/>
        <v>0</v>
      </c>
    </row>
    <row r="294" spans="1:8" ht="12.75" hidden="1">
      <c r="A294" s="62" t="s">
        <v>731</v>
      </c>
      <c r="B294" s="83" t="s">
        <v>216</v>
      </c>
      <c r="C294" s="88">
        <f>(C291+C292+C293)*0.33</f>
        <v>271098.96</v>
      </c>
      <c r="D294" s="88">
        <f>(D291+D292+D293)*0.33</f>
        <v>268408.8</v>
      </c>
      <c r="E294" s="429">
        <f>(E291+E292+E293)*0.33</f>
        <v>288916.65</v>
      </c>
      <c r="F294" s="347">
        <f>(F291+F292+F293)*0.33</f>
        <v>268408.8</v>
      </c>
      <c r="G294" s="7"/>
      <c r="H294" s="7">
        <f t="shared" si="20"/>
        <v>0</v>
      </c>
    </row>
    <row r="295" spans="1:8" ht="12.75" hidden="1">
      <c r="A295" s="62" t="s">
        <v>728</v>
      </c>
      <c r="B295" s="63" t="s">
        <v>113</v>
      </c>
      <c r="C295" s="88">
        <f>(C291+C292+C293)*0.005</f>
        <v>4107.56</v>
      </c>
      <c r="D295" s="88">
        <f>(D291+D292+D293)*0.005</f>
        <v>4066.8</v>
      </c>
      <c r="E295" s="429">
        <f>(E291+E292+E293)*0.005</f>
        <v>4377.525</v>
      </c>
      <c r="F295" s="347">
        <f>(F291+F292+F293)*0.005</f>
        <v>4066.8</v>
      </c>
      <c r="G295" s="7"/>
      <c r="H295" s="7">
        <f t="shared" si="20"/>
        <v>0</v>
      </c>
    </row>
    <row r="296" spans="1:8" ht="12.75" hidden="1">
      <c r="A296" s="62" t="s">
        <v>729</v>
      </c>
      <c r="B296" s="63" t="s">
        <v>730</v>
      </c>
      <c r="C296" s="88"/>
      <c r="D296" s="88"/>
      <c r="E296" s="345"/>
      <c r="F296" s="347"/>
      <c r="G296" s="7"/>
      <c r="H296" s="7" t="e">
        <f t="shared" si="20"/>
        <v>#DIV/0!</v>
      </c>
    </row>
    <row r="297" spans="1:8" ht="12.75">
      <c r="A297" s="90" t="s">
        <v>550</v>
      </c>
      <c r="B297" s="81" t="s">
        <v>114</v>
      </c>
      <c r="C297" s="88">
        <f>SUM(C298+C309+C314+C317+C328+C335+C340+C345+C346+C351+C353)</f>
        <v>89000</v>
      </c>
      <c r="D297" s="88">
        <f>SUM(D298+D309+D314+D317+D328+D335+D340+D345+D346+D351+D353)</f>
        <v>175960</v>
      </c>
      <c r="E297" s="429">
        <f>SUM(E298+E309+E314+E317+E328+E335+E340+E345+E346+E351+E353)</f>
        <v>165000</v>
      </c>
      <c r="F297" s="347">
        <f>SUM(F298+F309+F314+F317+F328+F335+F340+F345+F346+F351+F353)</f>
        <v>165000</v>
      </c>
      <c r="G297" s="7">
        <f t="shared" si="21"/>
        <v>0.9770786516853932</v>
      </c>
      <c r="H297" s="7">
        <f t="shared" si="20"/>
        <v>-0.06228688338258695</v>
      </c>
    </row>
    <row r="298" spans="1:8" ht="12.75" hidden="1">
      <c r="A298" s="62" t="s">
        <v>551</v>
      </c>
      <c r="B298" s="83" t="s">
        <v>764</v>
      </c>
      <c r="C298" s="64">
        <v>31000</v>
      </c>
      <c r="D298" s="64">
        <f>SUM(D299:D308)</f>
        <v>33960</v>
      </c>
      <c r="E298" s="430">
        <f>SUM(E299:E308)</f>
        <v>34000</v>
      </c>
      <c r="F298" s="343">
        <f>SUM(F299:F308)</f>
        <v>34000</v>
      </c>
      <c r="G298" s="7">
        <f t="shared" si="21"/>
        <v>0.09548387096774194</v>
      </c>
      <c r="H298" s="7">
        <f t="shared" si="20"/>
        <v>0.001177856301531213</v>
      </c>
    </row>
    <row r="299" spans="1:8" ht="12.75" hidden="1">
      <c r="A299" s="85" t="s">
        <v>737</v>
      </c>
      <c r="B299" s="35" t="s">
        <v>765</v>
      </c>
      <c r="C299" s="36">
        <v>10000</v>
      </c>
      <c r="D299" s="36">
        <v>10000</v>
      </c>
      <c r="E299" s="366">
        <v>10000</v>
      </c>
      <c r="F299" s="347">
        <v>10000</v>
      </c>
      <c r="G299" s="7">
        <f t="shared" si="21"/>
        <v>0</v>
      </c>
      <c r="H299" s="7">
        <f t="shared" si="20"/>
        <v>0</v>
      </c>
    </row>
    <row r="300" spans="1:8" ht="12.75" hidden="1">
      <c r="A300" s="85" t="s">
        <v>738</v>
      </c>
      <c r="B300" s="81" t="s">
        <v>766</v>
      </c>
      <c r="C300" s="36">
        <v>6000</v>
      </c>
      <c r="D300" s="36">
        <v>4960</v>
      </c>
      <c r="E300" s="429">
        <v>5000</v>
      </c>
      <c r="F300" s="347">
        <v>5000</v>
      </c>
      <c r="G300" s="7">
        <f t="shared" si="21"/>
        <v>-0.17333333333333334</v>
      </c>
      <c r="H300" s="7">
        <f t="shared" si="20"/>
        <v>0.008064516129032258</v>
      </c>
    </row>
    <row r="301" spans="1:8" ht="12.75" hidden="1">
      <c r="A301" s="85" t="s">
        <v>739</v>
      </c>
      <c r="B301" s="81" t="s">
        <v>767</v>
      </c>
      <c r="C301" s="36">
        <v>10000</v>
      </c>
      <c r="D301" s="36">
        <v>10000</v>
      </c>
      <c r="E301" s="366">
        <v>10000</v>
      </c>
      <c r="F301" s="347">
        <v>10000</v>
      </c>
      <c r="G301" s="7"/>
      <c r="H301" s="7">
        <f t="shared" si="20"/>
        <v>0</v>
      </c>
    </row>
    <row r="302" spans="1:8" ht="12.75" hidden="1">
      <c r="A302" s="85" t="s">
        <v>740</v>
      </c>
      <c r="B302" s="81" t="s">
        <v>768</v>
      </c>
      <c r="C302" s="36">
        <v>1000</v>
      </c>
      <c r="D302" s="36">
        <v>2000</v>
      </c>
      <c r="E302" s="366">
        <v>2000</v>
      </c>
      <c r="F302" s="347">
        <v>2000</v>
      </c>
      <c r="G302" s="7">
        <f t="shared" si="21"/>
        <v>1</v>
      </c>
      <c r="H302" s="7">
        <f t="shared" si="20"/>
        <v>0</v>
      </c>
    </row>
    <row r="303" spans="1:8" ht="12.75" hidden="1">
      <c r="A303" s="85" t="s">
        <v>741</v>
      </c>
      <c r="B303" s="81" t="s">
        <v>769</v>
      </c>
      <c r="C303" s="36"/>
      <c r="D303" s="36"/>
      <c r="E303" s="366"/>
      <c r="F303" s="347"/>
      <c r="G303" s="7" t="e">
        <f t="shared" si="21"/>
        <v>#DIV/0!</v>
      </c>
      <c r="H303" s="7" t="e">
        <f t="shared" si="20"/>
        <v>#DIV/0!</v>
      </c>
    </row>
    <row r="304" spans="1:8" ht="12.75" hidden="1">
      <c r="A304" s="85" t="s">
        <v>742</v>
      </c>
      <c r="B304" s="81" t="s">
        <v>770</v>
      </c>
      <c r="C304" s="36"/>
      <c r="D304" s="36">
        <v>3000</v>
      </c>
      <c r="E304" s="366">
        <v>3000</v>
      </c>
      <c r="F304" s="347">
        <v>3000</v>
      </c>
      <c r="G304" s="7"/>
      <c r="H304" s="7">
        <f t="shared" si="20"/>
        <v>0</v>
      </c>
    </row>
    <row r="305" spans="1:8" ht="12.75" hidden="1">
      <c r="A305" s="85" t="s">
        <v>771</v>
      </c>
      <c r="B305" s="81" t="s">
        <v>772</v>
      </c>
      <c r="C305" s="36"/>
      <c r="D305" s="36"/>
      <c r="E305" s="366"/>
      <c r="F305" s="347"/>
      <c r="G305" s="7"/>
      <c r="H305" s="7" t="e">
        <f t="shared" si="20"/>
        <v>#DIV/0!</v>
      </c>
    </row>
    <row r="306" spans="1:8" ht="12.75" hidden="1">
      <c r="A306" s="85" t="s">
        <v>546</v>
      </c>
      <c r="B306" s="81" t="s">
        <v>773</v>
      </c>
      <c r="C306" s="36"/>
      <c r="D306" s="36"/>
      <c r="E306" s="366"/>
      <c r="F306" s="347"/>
      <c r="G306" s="7"/>
      <c r="H306" s="7" t="e">
        <f t="shared" si="20"/>
        <v>#DIV/0!</v>
      </c>
    </row>
    <row r="307" spans="1:8" ht="12.75" hidden="1">
      <c r="A307" s="85" t="s">
        <v>677</v>
      </c>
      <c r="B307" s="81" t="s">
        <v>774</v>
      </c>
      <c r="C307" s="36"/>
      <c r="D307" s="36"/>
      <c r="E307" s="366"/>
      <c r="F307" s="347"/>
      <c r="G307" s="7"/>
      <c r="H307" s="7" t="e">
        <f t="shared" si="20"/>
        <v>#DIV/0!</v>
      </c>
    </row>
    <row r="308" spans="1:8" ht="12.75" hidden="1">
      <c r="A308" s="85" t="s">
        <v>743</v>
      </c>
      <c r="B308" s="81" t="s">
        <v>775</v>
      </c>
      <c r="C308" s="36">
        <v>4000</v>
      </c>
      <c r="D308" s="36">
        <v>4000</v>
      </c>
      <c r="E308" s="366">
        <v>4000</v>
      </c>
      <c r="F308" s="347">
        <v>4000</v>
      </c>
      <c r="G308" s="7"/>
      <c r="H308" s="7">
        <f t="shared" si="20"/>
        <v>0</v>
      </c>
    </row>
    <row r="309" spans="1:8" ht="12.75" hidden="1">
      <c r="A309" s="62" t="s">
        <v>552</v>
      </c>
      <c r="B309" s="63" t="s">
        <v>133</v>
      </c>
      <c r="C309" s="64">
        <v>5000</v>
      </c>
      <c r="D309" s="64">
        <f>SUM(D310:D313)</f>
        <v>7000</v>
      </c>
      <c r="E309" s="367">
        <f>SUM(E310:E313)</f>
        <v>7000</v>
      </c>
      <c r="F309" s="343">
        <f>SUM(F310:F313)</f>
        <v>7000</v>
      </c>
      <c r="G309" s="7">
        <f t="shared" si="21"/>
        <v>0.4</v>
      </c>
      <c r="H309" s="7">
        <f t="shared" si="20"/>
        <v>0</v>
      </c>
    </row>
    <row r="310" spans="1:8" ht="12.75" hidden="1">
      <c r="A310" s="85" t="s">
        <v>738</v>
      </c>
      <c r="B310" s="81" t="s">
        <v>776</v>
      </c>
      <c r="C310" s="36">
        <v>3000</v>
      </c>
      <c r="D310" s="36">
        <v>4000</v>
      </c>
      <c r="E310" s="366">
        <v>4000</v>
      </c>
      <c r="F310" s="347">
        <v>4000</v>
      </c>
      <c r="G310" s="7">
        <f t="shared" si="21"/>
        <v>0.3333333333333333</v>
      </c>
      <c r="H310" s="7">
        <f t="shared" si="20"/>
        <v>0</v>
      </c>
    </row>
    <row r="311" spans="1:8" ht="12.75" hidden="1">
      <c r="A311" s="85" t="s">
        <v>745</v>
      </c>
      <c r="B311" s="81" t="s">
        <v>777</v>
      </c>
      <c r="C311" s="36">
        <v>2000</v>
      </c>
      <c r="D311" s="36">
        <v>3000</v>
      </c>
      <c r="E311" s="366">
        <v>3000</v>
      </c>
      <c r="F311" s="347">
        <v>3000</v>
      </c>
      <c r="G311" s="7"/>
      <c r="H311" s="7">
        <f t="shared" si="20"/>
        <v>0</v>
      </c>
    </row>
    <row r="312" spans="1:8" ht="12.75" hidden="1">
      <c r="A312" s="85" t="s">
        <v>631</v>
      </c>
      <c r="B312" s="81" t="s">
        <v>778</v>
      </c>
      <c r="C312" s="36"/>
      <c r="D312" s="36"/>
      <c r="E312" s="366"/>
      <c r="F312" s="347"/>
      <c r="G312" s="7"/>
      <c r="H312" s="7" t="e">
        <f t="shared" si="20"/>
        <v>#DIV/0!</v>
      </c>
    </row>
    <row r="313" spans="1:8" ht="12.75" hidden="1">
      <c r="A313" s="85" t="s">
        <v>685</v>
      </c>
      <c r="B313" s="81" t="s">
        <v>779</v>
      </c>
      <c r="C313" s="36"/>
      <c r="D313" s="36"/>
      <c r="E313" s="366"/>
      <c r="F313" s="347"/>
      <c r="G313" s="7"/>
      <c r="H313" s="7" t="e">
        <f t="shared" si="20"/>
        <v>#DIV/0!</v>
      </c>
    </row>
    <row r="314" spans="1:8" ht="12.75" hidden="1">
      <c r="A314" s="62" t="s">
        <v>553</v>
      </c>
      <c r="B314" s="83" t="s">
        <v>780</v>
      </c>
      <c r="C314" s="64">
        <v>3000</v>
      </c>
      <c r="D314" s="64">
        <f>SUM(D315:D316)</f>
        <v>5000</v>
      </c>
      <c r="E314" s="367">
        <f>SUM(E315:E316)</f>
        <v>5000</v>
      </c>
      <c r="F314" s="343">
        <f>SUM(F315:F316)</f>
        <v>5000</v>
      </c>
      <c r="G314" s="7">
        <f t="shared" si="21"/>
        <v>0.6666666666666666</v>
      </c>
      <c r="H314" s="7">
        <f t="shared" si="20"/>
        <v>0</v>
      </c>
    </row>
    <row r="315" spans="1:8" ht="12.75" hidden="1">
      <c r="A315" s="85" t="s">
        <v>738</v>
      </c>
      <c r="B315" s="81" t="s">
        <v>137</v>
      </c>
      <c r="C315" s="36">
        <v>3000</v>
      </c>
      <c r="D315" s="36">
        <v>5000</v>
      </c>
      <c r="E315" s="366">
        <v>5000</v>
      </c>
      <c r="F315" s="347">
        <v>5000</v>
      </c>
      <c r="G315" s="7">
        <f t="shared" si="21"/>
        <v>0.6666666666666666</v>
      </c>
      <c r="H315" s="7">
        <f t="shared" si="20"/>
        <v>0</v>
      </c>
    </row>
    <row r="316" spans="1:8" ht="12.75" hidden="1">
      <c r="A316" s="85"/>
      <c r="B316" s="83"/>
      <c r="C316" s="36"/>
      <c r="D316" s="36"/>
      <c r="E316" s="366"/>
      <c r="F316" s="347"/>
      <c r="G316" s="7" t="e">
        <f t="shared" si="21"/>
        <v>#DIV/0!</v>
      </c>
      <c r="H316" s="7" t="e">
        <f t="shared" si="20"/>
        <v>#DIV/0!</v>
      </c>
    </row>
    <row r="317" spans="1:8" ht="12.75" hidden="1">
      <c r="A317" s="62" t="s">
        <v>746</v>
      </c>
      <c r="B317" s="83" t="s">
        <v>805</v>
      </c>
      <c r="C317" s="64">
        <f>SUM(C318:C327)</f>
        <v>0</v>
      </c>
      <c r="D317" s="64">
        <f>SUM(D318:D327)</f>
        <v>0</v>
      </c>
      <c r="E317" s="367">
        <f>SUM(E318:E327)</f>
        <v>0</v>
      </c>
      <c r="F317" s="343">
        <f>SUM(F318:F327)</f>
        <v>0</v>
      </c>
      <c r="G317" s="7" t="e">
        <f aca="true" t="shared" si="22" ref="G317:G350">(D317-C317)/C317</f>
        <v>#DIV/0!</v>
      </c>
      <c r="H317" s="7" t="e">
        <f t="shared" si="20"/>
        <v>#DIV/0!</v>
      </c>
    </row>
    <row r="318" spans="1:8" ht="12.75" hidden="1">
      <c r="A318" s="85" t="s">
        <v>737</v>
      </c>
      <c r="B318" s="81" t="s">
        <v>142</v>
      </c>
      <c r="C318" s="36"/>
      <c r="D318" s="36"/>
      <c r="E318" s="366"/>
      <c r="F318" s="347"/>
      <c r="G318" s="7" t="e">
        <f t="shared" si="22"/>
        <v>#DIV/0!</v>
      </c>
      <c r="H318" s="7" t="e">
        <f t="shared" si="20"/>
        <v>#DIV/0!</v>
      </c>
    </row>
    <row r="319" spans="1:8" ht="12.75" hidden="1">
      <c r="A319" s="85" t="s">
        <v>738</v>
      </c>
      <c r="B319" s="81" t="s">
        <v>143</v>
      </c>
      <c r="C319" s="36"/>
      <c r="D319" s="36"/>
      <c r="E319" s="366"/>
      <c r="F319" s="347"/>
      <c r="G319" s="7" t="e">
        <f t="shared" si="22"/>
        <v>#DIV/0!</v>
      </c>
      <c r="H319" s="7" t="e">
        <f t="shared" si="20"/>
        <v>#DIV/0!</v>
      </c>
    </row>
    <row r="320" spans="1:8" ht="12.75" hidden="1">
      <c r="A320" s="85" t="s">
        <v>745</v>
      </c>
      <c r="B320" s="81" t="s">
        <v>144</v>
      </c>
      <c r="C320" s="36"/>
      <c r="D320" s="36"/>
      <c r="E320" s="366"/>
      <c r="F320" s="347"/>
      <c r="G320" s="7" t="e">
        <f t="shared" si="22"/>
        <v>#DIV/0!</v>
      </c>
      <c r="H320" s="7" t="e">
        <f t="shared" si="20"/>
        <v>#DIV/0!</v>
      </c>
    </row>
    <row r="321" spans="1:8" ht="12.75" hidden="1">
      <c r="A321" s="85" t="s">
        <v>626</v>
      </c>
      <c r="B321" s="81" t="s">
        <v>747</v>
      </c>
      <c r="C321" s="36"/>
      <c r="D321" s="36"/>
      <c r="E321" s="366"/>
      <c r="F321" s="347"/>
      <c r="G321" s="7" t="e">
        <f t="shared" si="22"/>
        <v>#DIV/0!</v>
      </c>
      <c r="H321" s="7" t="e">
        <f t="shared" si="20"/>
        <v>#DIV/0!</v>
      </c>
    </row>
    <row r="322" spans="1:8" ht="12.75" hidden="1">
      <c r="A322" s="85" t="s">
        <v>631</v>
      </c>
      <c r="B322" s="81" t="s">
        <v>781</v>
      </c>
      <c r="C322" s="36"/>
      <c r="D322" s="36"/>
      <c r="E322" s="366"/>
      <c r="F322" s="347"/>
      <c r="G322" s="7"/>
      <c r="H322" s="7" t="e">
        <f t="shared" si="20"/>
        <v>#DIV/0!</v>
      </c>
    </row>
    <row r="323" spans="1:8" ht="12.75" hidden="1">
      <c r="A323" s="85" t="s">
        <v>636</v>
      </c>
      <c r="B323" s="81" t="s">
        <v>782</v>
      </c>
      <c r="C323" s="36"/>
      <c r="D323" s="36"/>
      <c r="E323" s="366"/>
      <c r="F323" s="347"/>
      <c r="G323" s="7"/>
      <c r="H323" s="7" t="e">
        <f t="shared" si="20"/>
        <v>#DIV/0!</v>
      </c>
    </row>
    <row r="324" spans="1:8" ht="12.75" hidden="1">
      <c r="A324" s="85" t="s">
        <v>639</v>
      </c>
      <c r="B324" s="81" t="s">
        <v>146</v>
      </c>
      <c r="C324" s="36"/>
      <c r="D324" s="36"/>
      <c r="E324" s="366"/>
      <c r="F324" s="347"/>
      <c r="G324" s="7" t="e">
        <f t="shared" si="22"/>
        <v>#DIV/0!</v>
      </c>
      <c r="H324" s="7" t="e">
        <f t="shared" si="20"/>
        <v>#DIV/0!</v>
      </c>
    </row>
    <row r="325" spans="1:8" ht="12.75" hidden="1">
      <c r="A325" s="85" t="s">
        <v>650</v>
      </c>
      <c r="B325" s="81" t="s">
        <v>783</v>
      </c>
      <c r="C325" s="36"/>
      <c r="D325" s="36"/>
      <c r="E325" s="366"/>
      <c r="F325" s="347"/>
      <c r="G325" s="7"/>
      <c r="H325" s="7" t="e">
        <f t="shared" si="20"/>
        <v>#DIV/0!</v>
      </c>
    </row>
    <row r="326" spans="1:8" ht="12.75" hidden="1">
      <c r="A326" s="85" t="s">
        <v>657</v>
      </c>
      <c r="B326" s="81" t="s">
        <v>147</v>
      </c>
      <c r="C326" s="36"/>
      <c r="D326" s="36"/>
      <c r="E326" s="366"/>
      <c r="F326" s="347"/>
      <c r="G326" s="7" t="e">
        <f t="shared" si="22"/>
        <v>#DIV/0!</v>
      </c>
      <c r="H326" s="7" t="e">
        <f t="shared" si="20"/>
        <v>#DIV/0!</v>
      </c>
    </row>
    <row r="327" spans="1:8" ht="12.75" hidden="1">
      <c r="A327" s="85" t="s">
        <v>685</v>
      </c>
      <c r="B327" s="81" t="s">
        <v>784</v>
      </c>
      <c r="C327" s="36"/>
      <c r="D327" s="36"/>
      <c r="E327" s="366"/>
      <c r="F327" s="347"/>
      <c r="G327" s="7" t="e">
        <f t="shared" si="22"/>
        <v>#DIV/0!</v>
      </c>
      <c r="H327" s="7" t="e">
        <f t="shared" si="20"/>
        <v>#DIV/0!</v>
      </c>
    </row>
    <row r="328" spans="1:8" ht="12.75" hidden="1">
      <c r="A328" s="62" t="s">
        <v>749</v>
      </c>
      <c r="B328" s="63" t="s">
        <v>785</v>
      </c>
      <c r="C328" s="64">
        <v>8000</v>
      </c>
      <c r="D328" s="64">
        <f>SUM(D331:D334)</f>
        <v>8000</v>
      </c>
      <c r="E328" s="367">
        <f>SUM(E331:E334)</f>
        <v>8000</v>
      </c>
      <c r="F328" s="343">
        <f>SUM(F331:F334)</f>
        <v>8000</v>
      </c>
      <c r="G328" s="7">
        <f t="shared" si="22"/>
        <v>0</v>
      </c>
      <c r="H328" s="7">
        <f t="shared" si="20"/>
        <v>0</v>
      </c>
    </row>
    <row r="329" spans="1:8" ht="12.75" hidden="1">
      <c r="A329" s="85" t="s">
        <v>737</v>
      </c>
      <c r="B329" s="81" t="s">
        <v>153</v>
      </c>
      <c r="C329" s="64"/>
      <c r="D329" s="64"/>
      <c r="E329" s="367"/>
      <c r="F329" s="343"/>
      <c r="G329" s="7"/>
      <c r="H329" s="7" t="e">
        <f t="shared" si="20"/>
        <v>#DIV/0!</v>
      </c>
    </row>
    <row r="330" spans="1:8" ht="12.75" hidden="1">
      <c r="A330" s="85" t="s">
        <v>626</v>
      </c>
      <c r="B330" s="81" t="s">
        <v>750</v>
      </c>
      <c r="C330" s="64"/>
      <c r="D330" s="64"/>
      <c r="E330" s="367"/>
      <c r="F330" s="343"/>
      <c r="G330" s="7"/>
      <c r="H330" s="7" t="e">
        <f t="shared" si="20"/>
        <v>#DIV/0!</v>
      </c>
    </row>
    <row r="331" spans="1:8" ht="12.75" hidden="1">
      <c r="A331" s="85" t="s">
        <v>639</v>
      </c>
      <c r="B331" s="81" t="s">
        <v>751</v>
      </c>
      <c r="C331" s="36"/>
      <c r="D331" s="36"/>
      <c r="E331" s="366"/>
      <c r="F331" s="347"/>
      <c r="G331" s="7" t="e">
        <f t="shared" si="22"/>
        <v>#DIV/0!</v>
      </c>
      <c r="H331" s="7" t="e">
        <f t="shared" si="20"/>
        <v>#DIV/0!</v>
      </c>
    </row>
    <row r="332" spans="1:8" ht="12.75" hidden="1">
      <c r="A332" s="85" t="s">
        <v>650</v>
      </c>
      <c r="B332" s="81" t="s">
        <v>221</v>
      </c>
      <c r="C332" s="36"/>
      <c r="D332" s="36"/>
      <c r="E332" s="366"/>
      <c r="F332" s="347"/>
      <c r="G332" s="7" t="e">
        <f t="shared" si="22"/>
        <v>#DIV/0!</v>
      </c>
      <c r="H332" s="7" t="e">
        <f t="shared" si="20"/>
        <v>#DIV/0!</v>
      </c>
    </row>
    <row r="333" spans="1:8" ht="12.75" hidden="1">
      <c r="A333" s="85" t="s">
        <v>657</v>
      </c>
      <c r="B333" s="81" t="s">
        <v>155</v>
      </c>
      <c r="C333" s="36">
        <v>8000</v>
      </c>
      <c r="D333" s="36">
        <v>8000</v>
      </c>
      <c r="E333" s="366">
        <v>8000</v>
      </c>
      <c r="F333" s="347">
        <v>8000</v>
      </c>
      <c r="G333" s="7">
        <f t="shared" si="22"/>
        <v>0</v>
      </c>
      <c r="H333" s="7">
        <f t="shared" si="20"/>
        <v>0</v>
      </c>
    </row>
    <row r="334" spans="1:8" ht="12.75" hidden="1">
      <c r="A334" s="85" t="s">
        <v>685</v>
      </c>
      <c r="B334" s="81" t="s">
        <v>752</v>
      </c>
      <c r="C334" s="36"/>
      <c r="D334" s="36"/>
      <c r="E334" s="366"/>
      <c r="F334" s="347"/>
      <c r="G334" s="7" t="e">
        <f t="shared" si="22"/>
        <v>#DIV/0!</v>
      </c>
      <c r="H334" s="7" t="e">
        <f t="shared" si="20"/>
        <v>#DIV/0!</v>
      </c>
    </row>
    <row r="335" spans="1:8" ht="12.75" hidden="1">
      <c r="A335" s="62" t="s">
        <v>554</v>
      </c>
      <c r="B335" s="83" t="s">
        <v>786</v>
      </c>
      <c r="C335" s="64">
        <v>20000</v>
      </c>
      <c r="D335" s="64">
        <f>SUM(D336:D339)</f>
        <v>5000</v>
      </c>
      <c r="E335" s="367">
        <f>SUM(E336:E339)</f>
        <v>5000</v>
      </c>
      <c r="F335" s="343">
        <f>SUM(F336:F339)</f>
        <v>5000</v>
      </c>
      <c r="G335" s="7">
        <f t="shared" si="22"/>
        <v>-0.75</v>
      </c>
      <c r="H335" s="7">
        <f t="shared" si="20"/>
        <v>0</v>
      </c>
    </row>
    <row r="336" spans="1:8" ht="12.75" hidden="1">
      <c r="A336" s="85" t="s">
        <v>737</v>
      </c>
      <c r="B336" s="81" t="s">
        <v>790</v>
      </c>
      <c r="C336" s="36">
        <v>18000</v>
      </c>
      <c r="D336" s="36"/>
      <c r="E336" s="366"/>
      <c r="F336" s="347"/>
      <c r="G336" s="7"/>
      <c r="H336" s="7" t="e">
        <f t="shared" si="20"/>
        <v>#DIV/0!</v>
      </c>
    </row>
    <row r="337" spans="1:8" ht="12.75" hidden="1">
      <c r="A337" s="85" t="s">
        <v>677</v>
      </c>
      <c r="B337" s="81" t="s">
        <v>791</v>
      </c>
      <c r="C337" s="36">
        <v>2000</v>
      </c>
      <c r="D337" s="36">
        <v>4000</v>
      </c>
      <c r="E337" s="366">
        <v>4000</v>
      </c>
      <c r="F337" s="347">
        <v>4000</v>
      </c>
      <c r="G337" s="7"/>
      <c r="H337" s="7">
        <f t="shared" si="20"/>
        <v>0</v>
      </c>
    </row>
    <row r="338" spans="1:8" ht="12.75" hidden="1">
      <c r="A338" s="85" t="s">
        <v>789</v>
      </c>
      <c r="B338" s="35" t="s">
        <v>792</v>
      </c>
      <c r="C338" s="36"/>
      <c r="D338" s="36"/>
      <c r="E338" s="366"/>
      <c r="F338" s="347"/>
      <c r="G338" s="7" t="e">
        <f t="shared" si="22"/>
        <v>#DIV/0!</v>
      </c>
      <c r="H338" s="7" t="e">
        <f t="shared" si="20"/>
        <v>#DIV/0!</v>
      </c>
    </row>
    <row r="339" spans="1:8" ht="12.75" hidden="1">
      <c r="A339" s="85" t="s">
        <v>788</v>
      </c>
      <c r="B339" s="35" t="s">
        <v>793</v>
      </c>
      <c r="C339" s="36"/>
      <c r="D339" s="36">
        <v>1000</v>
      </c>
      <c r="E339" s="366">
        <v>1000</v>
      </c>
      <c r="F339" s="347">
        <v>1000</v>
      </c>
      <c r="G339" s="7" t="e">
        <f t="shared" si="22"/>
        <v>#DIV/0!</v>
      </c>
      <c r="H339" s="7">
        <f t="shared" si="20"/>
        <v>0</v>
      </c>
    </row>
    <row r="340" spans="1:8" ht="12.75" hidden="1">
      <c r="A340" s="62" t="s">
        <v>555</v>
      </c>
      <c r="B340" s="83" t="s">
        <v>164</v>
      </c>
      <c r="C340" s="64">
        <v>15000</v>
      </c>
      <c r="D340" s="64">
        <f>SUM(D341:D344)</f>
        <v>12000</v>
      </c>
      <c r="E340" s="430">
        <f>SUM(E341:E344)</f>
        <v>6000</v>
      </c>
      <c r="F340" s="343">
        <f>SUM(F341:F344)</f>
        <v>6000</v>
      </c>
      <c r="G340" s="7">
        <f t="shared" si="22"/>
        <v>-0.2</v>
      </c>
      <c r="H340" s="7">
        <f t="shared" si="20"/>
        <v>-0.5</v>
      </c>
    </row>
    <row r="341" spans="1:8" ht="12.75" hidden="1">
      <c r="A341" s="85" t="s">
        <v>737</v>
      </c>
      <c r="B341" s="81" t="s">
        <v>794</v>
      </c>
      <c r="C341" s="36">
        <v>6000</v>
      </c>
      <c r="D341" s="36">
        <v>5000</v>
      </c>
      <c r="E341" s="429">
        <v>0</v>
      </c>
      <c r="F341" s="347">
        <v>0</v>
      </c>
      <c r="G341" s="7">
        <f t="shared" si="22"/>
        <v>-0.16666666666666666</v>
      </c>
      <c r="H341" s="7">
        <f aca="true" t="shared" si="23" ref="H341:H370">(F341-D341)/D341</f>
        <v>-1</v>
      </c>
    </row>
    <row r="342" spans="1:8" ht="12.75" hidden="1">
      <c r="A342" s="85" t="s">
        <v>677</v>
      </c>
      <c r="B342" s="81" t="s">
        <v>791</v>
      </c>
      <c r="C342" s="36">
        <v>8000</v>
      </c>
      <c r="D342" s="36">
        <v>5000</v>
      </c>
      <c r="E342" s="366">
        <v>5000</v>
      </c>
      <c r="F342" s="347">
        <v>5000</v>
      </c>
      <c r="G342" s="7">
        <f t="shared" si="22"/>
        <v>-0.375</v>
      </c>
      <c r="H342" s="7">
        <f t="shared" si="23"/>
        <v>0</v>
      </c>
    </row>
    <row r="343" spans="1:8" ht="12.75" hidden="1">
      <c r="A343" s="85" t="s">
        <v>787</v>
      </c>
      <c r="B343" s="81" t="s">
        <v>795</v>
      </c>
      <c r="C343" s="36"/>
      <c r="D343" s="36"/>
      <c r="E343" s="366"/>
      <c r="F343" s="347"/>
      <c r="G343" s="7" t="e">
        <f t="shared" si="22"/>
        <v>#DIV/0!</v>
      </c>
      <c r="H343" s="7" t="e">
        <f t="shared" si="23"/>
        <v>#DIV/0!</v>
      </c>
    </row>
    <row r="344" spans="1:8" ht="12.75" hidden="1">
      <c r="A344" s="85" t="s">
        <v>788</v>
      </c>
      <c r="B344" s="81" t="s">
        <v>796</v>
      </c>
      <c r="C344" s="36">
        <v>1000</v>
      </c>
      <c r="D344" s="36">
        <v>2000</v>
      </c>
      <c r="E344" s="366">
        <v>1000</v>
      </c>
      <c r="F344" s="347">
        <v>1000</v>
      </c>
      <c r="G344" s="7">
        <f t="shared" si="22"/>
        <v>1</v>
      </c>
      <c r="H344" s="7">
        <f t="shared" si="23"/>
        <v>-0.5</v>
      </c>
    </row>
    <row r="345" spans="1:8" ht="12.75" hidden="1">
      <c r="A345" s="62" t="s">
        <v>171</v>
      </c>
      <c r="B345" s="63" t="s">
        <v>172</v>
      </c>
      <c r="C345" s="64">
        <v>0</v>
      </c>
      <c r="D345" s="64">
        <v>0</v>
      </c>
      <c r="E345" s="367">
        <v>0</v>
      </c>
      <c r="F345" s="343">
        <v>0</v>
      </c>
      <c r="G345" s="7" t="e">
        <f t="shared" si="22"/>
        <v>#DIV/0!</v>
      </c>
      <c r="H345" s="7" t="e">
        <f t="shared" si="23"/>
        <v>#DIV/0!</v>
      </c>
    </row>
    <row r="346" spans="1:8" ht="12.75" hidden="1">
      <c r="A346" s="62" t="s">
        <v>797</v>
      </c>
      <c r="B346" s="63" t="s">
        <v>174</v>
      </c>
      <c r="C346" s="64">
        <f>SUM(C347:C350)</f>
        <v>0</v>
      </c>
      <c r="D346" s="64">
        <f>SUM(D347:D350)</f>
        <v>0</v>
      </c>
      <c r="E346" s="367">
        <f>SUM(E347:E350)</f>
        <v>0</v>
      </c>
      <c r="F346" s="343">
        <f>SUM(F347:F350)</f>
        <v>0</v>
      </c>
      <c r="G346" s="7" t="e">
        <f t="shared" si="22"/>
        <v>#DIV/0!</v>
      </c>
      <c r="H346" s="7" t="e">
        <f t="shared" si="23"/>
        <v>#DIV/0!</v>
      </c>
    </row>
    <row r="347" spans="1:8" ht="12.75" hidden="1">
      <c r="A347" s="85" t="s">
        <v>738</v>
      </c>
      <c r="B347" s="148" t="s">
        <v>175</v>
      </c>
      <c r="C347" s="36"/>
      <c r="D347" s="36"/>
      <c r="E347" s="366"/>
      <c r="F347" s="347"/>
      <c r="G347" s="7" t="e">
        <f t="shared" si="22"/>
        <v>#DIV/0!</v>
      </c>
      <c r="H347" s="7" t="e">
        <f t="shared" si="23"/>
        <v>#DIV/0!</v>
      </c>
    </row>
    <row r="348" spans="1:8" ht="12.75" hidden="1">
      <c r="A348" s="85" t="s">
        <v>745</v>
      </c>
      <c r="B348" s="148" t="s">
        <v>176</v>
      </c>
      <c r="C348" s="36"/>
      <c r="D348" s="36"/>
      <c r="E348" s="366"/>
      <c r="F348" s="347"/>
      <c r="G348" s="7" t="e">
        <f t="shared" si="22"/>
        <v>#DIV/0!</v>
      </c>
      <c r="H348" s="7" t="e">
        <f t="shared" si="23"/>
        <v>#DIV/0!</v>
      </c>
    </row>
    <row r="349" spans="1:8" ht="12.75" hidden="1">
      <c r="A349" s="85" t="s">
        <v>626</v>
      </c>
      <c r="B349" s="148" t="s">
        <v>177</v>
      </c>
      <c r="C349" s="36"/>
      <c r="D349" s="36"/>
      <c r="E349" s="366"/>
      <c r="F349" s="347"/>
      <c r="G349" s="7" t="e">
        <f t="shared" si="22"/>
        <v>#DIV/0!</v>
      </c>
      <c r="H349" s="7" t="e">
        <f t="shared" si="23"/>
        <v>#DIV/0!</v>
      </c>
    </row>
    <row r="350" spans="1:8" ht="12.75" hidden="1">
      <c r="A350" s="85" t="s">
        <v>636</v>
      </c>
      <c r="B350" s="148" t="s">
        <v>178</v>
      </c>
      <c r="C350" s="36"/>
      <c r="D350" s="36"/>
      <c r="E350" s="366"/>
      <c r="F350" s="347"/>
      <c r="G350" s="7" t="e">
        <f t="shared" si="22"/>
        <v>#DIV/0!</v>
      </c>
      <c r="H350" s="7" t="e">
        <f t="shared" si="23"/>
        <v>#DIV/0!</v>
      </c>
    </row>
    <row r="351" spans="1:8" ht="12.75" hidden="1">
      <c r="A351" s="62" t="s">
        <v>556</v>
      </c>
      <c r="B351" s="63" t="s">
        <v>798</v>
      </c>
      <c r="C351" s="64">
        <v>0</v>
      </c>
      <c r="D351" s="64">
        <v>0</v>
      </c>
      <c r="E351" s="367">
        <v>0</v>
      </c>
      <c r="F351" s="343">
        <v>0</v>
      </c>
      <c r="G351" s="7" t="e">
        <f aca="true" t="shared" si="24" ref="G351:G370">(D351-C351)/C351</f>
        <v>#DIV/0!</v>
      </c>
      <c r="H351" s="7" t="e">
        <f t="shared" si="23"/>
        <v>#DIV/0!</v>
      </c>
    </row>
    <row r="352" spans="1:8" ht="12.75" hidden="1">
      <c r="A352" s="148"/>
      <c r="B352" s="35"/>
      <c r="C352" s="36"/>
      <c r="D352" s="36"/>
      <c r="E352" s="366"/>
      <c r="F352" s="347"/>
      <c r="G352" s="7" t="e">
        <f t="shared" si="24"/>
        <v>#DIV/0!</v>
      </c>
      <c r="H352" s="7" t="e">
        <f t="shared" si="23"/>
        <v>#DIV/0!</v>
      </c>
    </row>
    <row r="353" spans="1:8" ht="12.75" hidden="1">
      <c r="A353" s="62" t="s">
        <v>799</v>
      </c>
      <c r="B353" s="63" t="s">
        <v>18</v>
      </c>
      <c r="C353" s="64">
        <v>7000</v>
      </c>
      <c r="D353" s="64">
        <f>SUM(D354:D359)</f>
        <v>105000</v>
      </c>
      <c r="E353" s="430">
        <f>SUM(E354:E359)</f>
        <v>100000</v>
      </c>
      <c r="F353" s="343">
        <f>SUM(F354:F359)</f>
        <v>100000</v>
      </c>
      <c r="G353" s="7">
        <f t="shared" si="24"/>
        <v>14</v>
      </c>
      <c r="H353" s="7">
        <f t="shared" si="23"/>
        <v>-0.047619047619047616</v>
      </c>
    </row>
    <row r="354" spans="1:8" ht="12.75" hidden="1">
      <c r="A354" s="85" t="s">
        <v>737</v>
      </c>
      <c r="B354" s="35" t="s">
        <v>182</v>
      </c>
      <c r="C354" s="36"/>
      <c r="D354" s="36">
        <v>105000</v>
      </c>
      <c r="E354" s="429">
        <v>100000</v>
      </c>
      <c r="F354" s="347">
        <v>100000</v>
      </c>
      <c r="G354" s="7" t="e">
        <f t="shared" si="24"/>
        <v>#DIV/0!</v>
      </c>
      <c r="H354" s="7">
        <f t="shared" si="23"/>
        <v>-0.047619047619047616</v>
      </c>
    </row>
    <row r="355" spans="1:8" ht="12.75" hidden="1">
      <c r="A355" s="85" t="s">
        <v>739</v>
      </c>
      <c r="B355" s="35" t="s">
        <v>183</v>
      </c>
      <c r="C355" s="36"/>
      <c r="D355" s="36"/>
      <c r="E355" s="366"/>
      <c r="F355" s="347"/>
      <c r="G355" s="7" t="e">
        <f t="shared" si="24"/>
        <v>#DIV/0!</v>
      </c>
      <c r="H355" s="7" t="e">
        <f t="shared" si="23"/>
        <v>#DIV/0!</v>
      </c>
    </row>
    <row r="356" spans="1:8" ht="12.75" hidden="1">
      <c r="A356" s="85" t="s">
        <v>800</v>
      </c>
      <c r="B356" s="35" t="s">
        <v>184</v>
      </c>
      <c r="C356" s="36"/>
      <c r="D356" s="36"/>
      <c r="E356" s="366"/>
      <c r="F356" s="347"/>
      <c r="G356" s="7" t="e">
        <f t="shared" si="24"/>
        <v>#DIV/0!</v>
      </c>
      <c r="H356" s="7" t="e">
        <f t="shared" si="23"/>
        <v>#DIV/0!</v>
      </c>
    </row>
    <row r="357" spans="1:8" ht="12.75" hidden="1">
      <c r="A357" s="85" t="s">
        <v>742</v>
      </c>
      <c r="B357" s="35" t="s">
        <v>185</v>
      </c>
      <c r="C357" s="36"/>
      <c r="D357" s="36"/>
      <c r="E357" s="366"/>
      <c r="F357" s="347"/>
      <c r="G357" s="7" t="e">
        <f t="shared" si="24"/>
        <v>#DIV/0!</v>
      </c>
      <c r="H357" s="7" t="e">
        <f t="shared" si="23"/>
        <v>#DIV/0!</v>
      </c>
    </row>
    <row r="358" spans="1:8" ht="12.75" hidden="1">
      <c r="A358" s="85" t="s">
        <v>546</v>
      </c>
      <c r="B358" s="35" t="s">
        <v>186</v>
      </c>
      <c r="C358" s="36"/>
      <c r="D358" s="36"/>
      <c r="E358" s="366"/>
      <c r="F358" s="347"/>
      <c r="G358" s="7"/>
      <c r="H358" s="7" t="e">
        <f t="shared" si="23"/>
        <v>#DIV/0!</v>
      </c>
    </row>
    <row r="359" spans="1:8" ht="12.75" hidden="1">
      <c r="A359" s="85" t="s">
        <v>788</v>
      </c>
      <c r="B359" s="35" t="s">
        <v>801</v>
      </c>
      <c r="C359" s="36"/>
      <c r="D359" s="36"/>
      <c r="E359" s="366"/>
      <c r="F359" s="347"/>
      <c r="G359" s="7" t="e">
        <f t="shared" si="24"/>
        <v>#DIV/0!</v>
      </c>
      <c r="H359" s="7" t="e">
        <f t="shared" si="23"/>
        <v>#DIV/0!</v>
      </c>
    </row>
    <row r="360" spans="1:8" ht="12.75" hidden="1">
      <c r="A360" s="85"/>
      <c r="B360" s="35"/>
      <c r="C360" s="36"/>
      <c r="D360" s="36"/>
      <c r="E360" s="366"/>
      <c r="F360" s="347"/>
      <c r="G360" s="7"/>
      <c r="H360" s="7" t="e">
        <f t="shared" si="23"/>
        <v>#DIV/0!</v>
      </c>
    </row>
    <row r="361" spans="1:8" ht="12.75" hidden="1">
      <c r="A361" s="90" t="s">
        <v>557</v>
      </c>
      <c r="B361" s="114" t="s">
        <v>20</v>
      </c>
      <c r="C361" s="36">
        <f>C363</f>
        <v>0</v>
      </c>
      <c r="D361" s="36">
        <f>D363</f>
        <v>0</v>
      </c>
      <c r="E361" s="366">
        <f>E363</f>
        <v>0</v>
      </c>
      <c r="F361" s="347">
        <f>F363</f>
        <v>0</v>
      </c>
      <c r="G361" s="7" t="e">
        <f t="shared" si="24"/>
        <v>#DIV/0!</v>
      </c>
      <c r="H361" s="7" t="e">
        <f t="shared" si="23"/>
        <v>#DIV/0!</v>
      </c>
    </row>
    <row r="362" spans="1:8" ht="12.75" hidden="1">
      <c r="A362" s="90"/>
      <c r="B362" s="114"/>
      <c r="C362" s="36"/>
      <c r="D362" s="36"/>
      <c r="E362" s="366"/>
      <c r="F362" s="347"/>
      <c r="G362" s="7"/>
      <c r="H362" s="7" t="e">
        <f t="shared" si="23"/>
        <v>#DIV/0!</v>
      </c>
    </row>
    <row r="363" spans="1:8" ht="12.75" hidden="1">
      <c r="A363" s="267" t="s">
        <v>557</v>
      </c>
      <c r="B363" s="119" t="s">
        <v>21</v>
      </c>
      <c r="C363" s="64">
        <f>C364</f>
        <v>0</v>
      </c>
      <c r="D363" s="64">
        <f>D364</f>
        <v>0</v>
      </c>
      <c r="E363" s="367">
        <f>E364</f>
        <v>0</v>
      </c>
      <c r="F363" s="343">
        <f>F364</f>
        <v>0</v>
      </c>
      <c r="G363" s="7" t="e">
        <f t="shared" si="24"/>
        <v>#DIV/0!</v>
      </c>
      <c r="H363" s="7" t="e">
        <f t="shared" si="23"/>
        <v>#DIV/0!</v>
      </c>
    </row>
    <row r="364" spans="1:8" ht="12.75" hidden="1">
      <c r="A364" s="92" t="s">
        <v>94</v>
      </c>
      <c r="B364" s="114" t="s">
        <v>190</v>
      </c>
      <c r="C364" s="33">
        <f>SUM(C365:C367)</f>
        <v>0</v>
      </c>
      <c r="D364" s="33">
        <f>SUM(D365:D367)</f>
        <v>0</v>
      </c>
      <c r="E364" s="368">
        <f>SUM(E365:E367)</f>
        <v>0</v>
      </c>
      <c r="F364" s="544">
        <f>SUM(F365:F367)</f>
        <v>0</v>
      </c>
      <c r="G364" s="7" t="e">
        <f t="shared" si="24"/>
        <v>#DIV/0!</v>
      </c>
      <c r="H364" s="7" t="e">
        <f t="shared" si="23"/>
        <v>#DIV/0!</v>
      </c>
    </row>
    <row r="365" spans="1:8" ht="12.75" hidden="1">
      <c r="A365" s="85"/>
      <c r="B365" s="35" t="s">
        <v>191</v>
      </c>
      <c r="C365" s="36"/>
      <c r="D365" s="36"/>
      <c r="E365" s="366"/>
      <c r="F365" s="347"/>
      <c r="G365" s="7" t="e">
        <f t="shared" si="24"/>
        <v>#DIV/0!</v>
      </c>
      <c r="H365" s="7" t="e">
        <f t="shared" si="23"/>
        <v>#DIV/0!</v>
      </c>
    </row>
    <row r="366" spans="1:8" ht="12.75" hidden="1">
      <c r="A366" s="85"/>
      <c r="B366" s="35" t="s">
        <v>192</v>
      </c>
      <c r="C366" s="36"/>
      <c r="D366" s="36"/>
      <c r="E366" s="366"/>
      <c r="F366" s="347"/>
      <c r="G366" s="7" t="e">
        <f t="shared" si="24"/>
        <v>#DIV/0!</v>
      </c>
      <c r="H366" s="7" t="e">
        <f t="shared" si="23"/>
        <v>#DIV/0!</v>
      </c>
    </row>
    <row r="367" spans="1:8" ht="12.75" hidden="1">
      <c r="A367" s="149"/>
      <c r="B367" s="38" t="s">
        <v>193</v>
      </c>
      <c r="C367" s="39"/>
      <c r="D367" s="39"/>
      <c r="E367" s="369"/>
      <c r="F367" s="545"/>
      <c r="G367" s="7" t="e">
        <f t="shared" si="24"/>
        <v>#DIV/0!</v>
      </c>
      <c r="H367" s="7" t="e">
        <f t="shared" si="23"/>
        <v>#DIV/0!</v>
      </c>
    </row>
    <row r="368" spans="1:8" ht="12.75">
      <c r="A368" s="267" t="s">
        <v>660</v>
      </c>
      <c r="B368" s="93" t="s">
        <v>661</v>
      </c>
      <c r="C368" s="145">
        <f>C369+C381</f>
        <v>3854000</v>
      </c>
      <c r="D368" s="145">
        <f>D369+D381</f>
        <v>3455000</v>
      </c>
      <c r="E368" s="431">
        <f>E369+E381</f>
        <v>4620000</v>
      </c>
      <c r="F368" s="449">
        <f>F369+F381</f>
        <v>4895000</v>
      </c>
      <c r="G368" s="7">
        <f t="shared" si="24"/>
        <v>-0.10352880124545927</v>
      </c>
      <c r="H368" s="7">
        <f t="shared" si="23"/>
        <v>0.41678726483357453</v>
      </c>
    </row>
    <row r="369" spans="1:8" ht="25.5">
      <c r="A369" s="284" t="s">
        <v>629</v>
      </c>
      <c r="B369" s="236" t="s">
        <v>307</v>
      </c>
      <c r="C369" s="151">
        <f>SUM(C370:C380)</f>
        <v>3354000</v>
      </c>
      <c r="D369" s="151">
        <f>SUM(D370:D380)</f>
        <v>3455000</v>
      </c>
      <c r="E369" s="434">
        <f>SUM(E370+E375+E376+E377+E378+E379+E380)</f>
        <v>4620000</v>
      </c>
      <c r="F369" s="539">
        <f>SUM(F370+F375+F376+F377+F378+F379+F380)</f>
        <v>4545000</v>
      </c>
      <c r="G369" s="7">
        <f t="shared" si="24"/>
        <v>0.03011329755515802</v>
      </c>
      <c r="H369" s="7">
        <f t="shared" si="23"/>
        <v>0.3154848046309696</v>
      </c>
    </row>
    <row r="370" spans="1:8" ht="12.75">
      <c r="A370" s="269"/>
      <c r="B370" s="102" t="s">
        <v>308</v>
      </c>
      <c r="C370" s="103">
        <v>3310000</v>
      </c>
      <c r="D370" s="103">
        <v>3050000</v>
      </c>
      <c r="E370" s="439">
        <f>SUM(E371:E374)</f>
        <v>4115000</v>
      </c>
      <c r="F370" s="534">
        <f>SUM(F371:F374)</f>
        <v>4115000</v>
      </c>
      <c r="G370" s="7">
        <f t="shared" si="24"/>
        <v>-0.07854984894259819</v>
      </c>
      <c r="H370" s="7">
        <f t="shared" si="23"/>
        <v>0.34918032786885245</v>
      </c>
    </row>
    <row r="371" spans="1:8" ht="12.75">
      <c r="A371" s="269"/>
      <c r="B371" s="178" t="s">
        <v>828</v>
      </c>
      <c r="C371" s="380"/>
      <c r="D371" s="380"/>
      <c r="E371" s="395">
        <v>1200000</v>
      </c>
      <c r="F371" s="549">
        <v>1200000</v>
      </c>
      <c r="G371" s="7"/>
      <c r="H371" s="7"/>
    </row>
    <row r="372" spans="1:8" ht="12.75">
      <c r="A372" s="269"/>
      <c r="B372" s="178" t="s">
        <v>819</v>
      </c>
      <c r="C372" s="380"/>
      <c r="D372" s="380"/>
      <c r="E372" s="438">
        <v>2165000</v>
      </c>
      <c r="F372" s="549">
        <v>2165000</v>
      </c>
      <c r="G372" s="7"/>
      <c r="H372" s="7"/>
    </row>
    <row r="373" spans="1:8" ht="12.75">
      <c r="A373" s="269"/>
      <c r="B373" s="178" t="s">
        <v>817</v>
      </c>
      <c r="C373" s="380"/>
      <c r="D373" s="380"/>
      <c r="E373" s="395">
        <v>700000</v>
      </c>
      <c r="F373" s="549">
        <v>700000</v>
      </c>
      <c r="G373" s="7"/>
      <c r="H373" s="7"/>
    </row>
    <row r="374" spans="1:8" ht="12.75">
      <c r="A374" s="269"/>
      <c r="B374" s="178" t="s">
        <v>818</v>
      </c>
      <c r="C374" s="380"/>
      <c r="D374" s="380"/>
      <c r="E374" s="395">
        <v>50000</v>
      </c>
      <c r="F374" s="549">
        <v>50000</v>
      </c>
      <c r="G374" s="7"/>
      <c r="H374" s="7"/>
    </row>
    <row r="375" spans="1:8" ht="12.75">
      <c r="A375" s="269"/>
      <c r="B375" s="102" t="s">
        <v>288</v>
      </c>
      <c r="C375" s="152">
        <v>0</v>
      </c>
      <c r="D375" s="152">
        <v>265000</v>
      </c>
      <c r="E375" s="383">
        <v>290000</v>
      </c>
      <c r="F375" s="547">
        <v>290000</v>
      </c>
      <c r="G375" s="7"/>
      <c r="H375" s="7">
        <f>(F375-D375)/D375</f>
        <v>0.09433962264150944</v>
      </c>
    </row>
    <row r="376" spans="1:8" ht="12.75">
      <c r="A376" s="285"/>
      <c r="B376" s="102" t="s">
        <v>289</v>
      </c>
      <c r="C376" s="152">
        <v>44000</v>
      </c>
      <c r="D376" s="152">
        <v>45000</v>
      </c>
      <c r="E376" s="383">
        <v>45000</v>
      </c>
      <c r="F376" s="547">
        <v>45000</v>
      </c>
      <c r="G376" s="7">
        <f>(D376-C376)/C376</f>
        <v>0.022727272727272728</v>
      </c>
      <c r="H376" s="7">
        <f>(F376-D376)/D376</f>
        <v>0</v>
      </c>
    </row>
    <row r="377" spans="1:8" ht="12.75">
      <c r="A377" s="285"/>
      <c r="B377" s="102" t="s">
        <v>290</v>
      </c>
      <c r="C377" s="152"/>
      <c r="D377" s="152">
        <v>20000</v>
      </c>
      <c r="E377" s="383">
        <v>20000</v>
      </c>
      <c r="F377" s="547">
        <v>20000</v>
      </c>
      <c r="G377" s="7"/>
      <c r="H377" s="7">
        <f>(F377-D377)/D377</f>
        <v>0</v>
      </c>
    </row>
    <row r="378" spans="1:8" ht="12.75">
      <c r="A378" s="285"/>
      <c r="B378" s="102" t="s">
        <v>864</v>
      </c>
      <c r="C378" s="152"/>
      <c r="D378" s="152"/>
      <c r="E378" s="433">
        <v>75000</v>
      </c>
      <c r="F378" s="547">
        <v>0</v>
      </c>
      <c r="G378" s="7"/>
      <c r="H378" s="7"/>
    </row>
    <row r="379" spans="1:8" ht="12.75">
      <c r="A379" s="285"/>
      <c r="B379" s="102" t="s">
        <v>422</v>
      </c>
      <c r="C379" s="152"/>
      <c r="D379" s="152">
        <v>60000</v>
      </c>
      <c r="E379" s="383">
        <v>60000</v>
      </c>
      <c r="F379" s="547">
        <v>60000</v>
      </c>
      <c r="G379" s="7"/>
      <c r="H379" s="7">
        <f>(F379-D379)/D379</f>
        <v>0</v>
      </c>
    </row>
    <row r="380" spans="1:8" ht="12.75">
      <c r="A380" s="285"/>
      <c r="B380" s="102" t="s">
        <v>662</v>
      </c>
      <c r="C380" s="152"/>
      <c r="D380" s="152">
        <v>15000</v>
      </c>
      <c r="E380" s="383">
        <v>15000</v>
      </c>
      <c r="F380" s="547">
        <v>15000</v>
      </c>
      <c r="G380" s="7"/>
      <c r="H380" s="7">
        <f>(F380-D380)/D380</f>
        <v>0</v>
      </c>
    </row>
    <row r="381" spans="1:8" ht="25.5">
      <c r="A381" s="286" t="s">
        <v>557</v>
      </c>
      <c r="B381" s="237" t="s">
        <v>1041</v>
      </c>
      <c r="C381" s="155">
        <v>500000</v>
      </c>
      <c r="D381" s="155"/>
      <c r="E381" s="418"/>
      <c r="F381" s="550">
        <f>SUM(F382:F383)</f>
        <v>350000</v>
      </c>
      <c r="G381" s="7">
        <f aca="true" t="shared" si="25" ref="G381:G413">(D381-C381)/C381</f>
        <v>-1</v>
      </c>
      <c r="H381" s="7"/>
    </row>
    <row r="382" spans="1:8" s="12" customFormat="1" ht="12">
      <c r="A382" s="289"/>
      <c r="B382" s="646" t="s">
        <v>1039</v>
      </c>
      <c r="C382" s="177"/>
      <c r="D382" s="177"/>
      <c r="E382" s="384"/>
      <c r="F382" s="554">
        <v>240000</v>
      </c>
      <c r="G382" s="11"/>
      <c r="H382" s="11"/>
    </row>
    <row r="383" spans="1:8" s="12" customFormat="1" ht="24">
      <c r="A383" s="289"/>
      <c r="B383" s="646" t="s">
        <v>1040</v>
      </c>
      <c r="C383" s="177"/>
      <c r="D383" s="177"/>
      <c r="E383" s="384"/>
      <c r="F383" s="554">
        <v>110000</v>
      </c>
      <c r="G383" s="11"/>
      <c r="H383" s="11"/>
    </row>
    <row r="384" spans="1:8" s="3" customFormat="1" ht="12.75">
      <c r="A384" s="267" t="s">
        <v>663</v>
      </c>
      <c r="B384" s="156" t="s">
        <v>74</v>
      </c>
      <c r="C384" s="145">
        <f>SUM(C385+C458)</f>
        <v>3270574.8499999996</v>
      </c>
      <c r="D384" s="145">
        <f>SUM(D385+D458)</f>
        <v>3587302.6000000006</v>
      </c>
      <c r="E384" s="449">
        <f>SUM(E385+E458)</f>
        <v>3835430.7249999996</v>
      </c>
      <c r="F384" s="449">
        <f>SUM(F385+F458)</f>
        <v>3716069.3</v>
      </c>
      <c r="G384" s="7">
        <f t="shared" si="25"/>
        <v>0.09684161486168126</v>
      </c>
      <c r="H384" s="7">
        <f aca="true" t="shared" si="26" ref="H384:H406">(F384-D384)/D384</f>
        <v>0.035895131902170516</v>
      </c>
    </row>
    <row r="385" spans="1:8" s="3" customFormat="1" ht="12.75">
      <c r="A385" s="283" t="s">
        <v>664</v>
      </c>
      <c r="B385" s="157" t="s">
        <v>224</v>
      </c>
      <c r="C385" s="158">
        <f>C386+C396+C452</f>
        <v>2618441.96</v>
      </c>
      <c r="D385" s="158">
        <f>D386+D396+D452</f>
        <v>2925248.8800000004</v>
      </c>
      <c r="E385" s="437">
        <f>E386+E396+E452</f>
        <v>3100377.55</v>
      </c>
      <c r="F385" s="551">
        <f>F386+F396+F452</f>
        <v>2865662</v>
      </c>
      <c r="G385" s="7">
        <f t="shared" si="25"/>
        <v>0.11717155647780728</v>
      </c>
      <c r="H385" s="7">
        <f t="shared" si="26"/>
        <v>-0.020369849692926077</v>
      </c>
    </row>
    <row r="386" spans="1:8" s="3" customFormat="1" ht="12.75">
      <c r="A386" s="90" t="s">
        <v>546</v>
      </c>
      <c r="B386" s="81" t="s">
        <v>91</v>
      </c>
      <c r="C386" s="88">
        <f>C387+C393+C394+C395</f>
        <v>2376801.96</v>
      </c>
      <c r="D386" s="88">
        <f>D387+D393+D394+D395</f>
        <v>2433608.8800000004</v>
      </c>
      <c r="E386" s="435">
        <f>E387+E393+E394+E395</f>
        <v>2694737.55</v>
      </c>
      <c r="F386" s="88">
        <f>F387+F393+F394+F395</f>
        <v>2474022</v>
      </c>
      <c r="G386" s="7">
        <f t="shared" si="25"/>
        <v>0.023900569317941992</v>
      </c>
      <c r="H386" s="7">
        <f t="shared" si="26"/>
        <v>0.016606251042279085</v>
      </c>
    </row>
    <row r="387" spans="1:8" s="3" customFormat="1" ht="12.75" hidden="1">
      <c r="A387" s="62" t="s">
        <v>727</v>
      </c>
      <c r="B387" s="83" t="s">
        <v>14</v>
      </c>
      <c r="C387" s="64">
        <f>SUM(C388:C392)</f>
        <v>1780376</v>
      </c>
      <c r="D387" s="64">
        <f>SUM(D388:D392)</f>
        <v>1822928</v>
      </c>
      <c r="E387" s="430">
        <f>SUM(E388:E392)</f>
        <v>2018530</v>
      </c>
      <c r="F387" s="343">
        <f>SUM(F388:F392)</f>
        <v>1853200</v>
      </c>
      <c r="G387" s="7">
        <f t="shared" si="25"/>
        <v>0.02390056931794183</v>
      </c>
      <c r="H387" s="7">
        <f t="shared" si="26"/>
        <v>0.016606251042279235</v>
      </c>
    </row>
    <row r="388" spans="1:8" s="3" customFormat="1" ht="12.75" hidden="1">
      <c r="A388" s="85" t="s">
        <v>94</v>
      </c>
      <c r="B388" s="81" t="s">
        <v>196</v>
      </c>
      <c r="C388" s="36">
        <v>1775376</v>
      </c>
      <c r="D388" s="36">
        <v>1817928</v>
      </c>
      <c r="E388" s="429">
        <v>2008530</v>
      </c>
      <c r="F388" s="347">
        <v>1853200</v>
      </c>
      <c r="G388" s="7">
        <f t="shared" si="25"/>
        <v>0.023967880606699653</v>
      </c>
      <c r="H388" s="7">
        <f t="shared" si="26"/>
        <v>0.019402308562275292</v>
      </c>
    </row>
    <row r="389" spans="1:8" s="3" customFormat="1" ht="12.75" hidden="1">
      <c r="A389" s="85" t="s">
        <v>97</v>
      </c>
      <c r="B389" s="81" t="s">
        <v>98</v>
      </c>
      <c r="C389" s="36"/>
      <c r="D389" s="36"/>
      <c r="E389" s="429"/>
      <c r="F389" s="347"/>
      <c r="G389" s="7" t="e">
        <f t="shared" si="25"/>
        <v>#DIV/0!</v>
      </c>
      <c r="H389" s="7" t="e">
        <f t="shared" si="26"/>
        <v>#DIV/0!</v>
      </c>
    </row>
    <row r="390" spans="1:8" s="3" customFormat="1" ht="12.75" hidden="1">
      <c r="A390" s="85" t="s">
        <v>100</v>
      </c>
      <c r="B390" s="81" t="s">
        <v>101</v>
      </c>
      <c r="C390" s="36"/>
      <c r="D390" s="36"/>
      <c r="E390" s="429"/>
      <c r="F390" s="347"/>
      <c r="G390" s="7" t="e">
        <f t="shared" si="25"/>
        <v>#DIV/0!</v>
      </c>
      <c r="H390" s="7" t="e">
        <f t="shared" si="26"/>
        <v>#DIV/0!</v>
      </c>
    </row>
    <row r="391" spans="1:8" s="3" customFormat="1" ht="12.75" hidden="1">
      <c r="A391" s="85" t="s">
        <v>102</v>
      </c>
      <c r="B391" s="81" t="s">
        <v>103</v>
      </c>
      <c r="C391" s="36"/>
      <c r="D391" s="36"/>
      <c r="E391" s="429"/>
      <c r="F391" s="347"/>
      <c r="G391" s="7" t="e">
        <f t="shared" si="25"/>
        <v>#DIV/0!</v>
      </c>
      <c r="H391" s="7" t="e">
        <f t="shared" si="26"/>
        <v>#DIV/0!</v>
      </c>
    </row>
    <row r="392" spans="1:8" s="3" customFormat="1" ht="12.75" hidden="1">
      <c r="A392" s="85" t="s">
        <v>104</v>
      </c>
      <c r="B392" s="81" t="s">
        <v>105</v>
      </c>
      <c r="C392" s="36">
        <v>5000</v>
      </c>
      <c r="D392" s="36">
        <v>5000</v>
      </c>
      <c r="E392" s="429">
        <v>10000</v>
      </c>
      <c r="F392" s="347">
        <v>0</v>
      </c>
      <c r="G392" s="7">
        <f t="shared" si="25"/>
        <v>0</v>
      </c>
      <c r="H392" s="7">
        <f t="shared" si="26"/>
        <v>-1</v>
      </c>
    </row>
    <row r="393" spans="1:8" s="3" customFormat="1" ht="12.75" hidden="1">
      <c r="A393" s="62" t="s">
        <v>729</v>
      </c>
      <c r="B393" s="83" t="s">
        <v>109</v>
      </c>
      <c r="C393" s="64"/>
      <c r="D393" s="64"/>
      <c r="E393" s="430"/>
      <c r="F393" s="343"/>
      <c r="G393" s="7" t="e">
        <f t="shared" si="25"/>
        <v>#DIV/0!</v>
      </c>
      <c r="H393" s="7" t="e">
        <f t="shared" si="26"/>
        <v>#DIV/0!</v>
      </c>
    </row>
    <row r="394" spans="1:8" s="3" customFormat="1" ht="12.75" hidden="1">
      <c r="A394" s="62" t="s">
        <v>731</v>
      </c>
      <c r="B394" s="83" t="s">
        <v>111</v>
      </c>
      <c r="C394" s="64">
        <f>C387*0.33</f>
        <v>587524.0800000001</v>
      </c>
      <c r="D394" s="64">
        <f>D387*0.33</f>
        <v>601566.24</v>
      </c>
      <c r="E394" s="430">
        <f>E387*0.33</f>
        <v>666114.9</v>
      </c>
      <c r="F394" s="343">
        <f>F387*0.33</f>
        <v>611556</v>
      </c>
      <c r="G394" s="7">
        <f t="shared" si="25"/>
        <v>0.023900569317941683</v>
      </c>
      <c r="H394" s="7">
        <f t="shared" si="26"/>
        <v>0.01660625104227925</v>
      </c>
    </row>
    <row r="395" spans="1:8" s="3" customFormat="1" ht="12.75" hidden="1">
      <c r="A395" s="62" t="s">
        <v>728</v>
      </c>
      <c r="B395" s="83" t="s">
        <v>113</v>
      </c>
      <c r="C395" s="64">
        <f>C387*0.005</f>
        <v>8901.880000000001</v>
      </c>
      <c r="D395" s="64">
        <f>D387*0.005</f>
        <v>9114.64</v>
      </c>
      <c r="E395" s="430">
        <f>E387*0.005</f>
        <v>10092.65</v>
      </c>
      <c r="F395" s="343">
        <f>F387*0.005</f>
        <v>9266</v>
      </c>
      <c r="G395" s="7">
        <f t="shared" si="25"/>
        <v>0.023900569317941645</v>
      </c>
      <c r="H395" s="7">
        <f t="shared" si="26"/>
        <v>0.0166062510422793</v>
      </c>
    </row>
    <row r="396" spans="1:8" s="3" customFormat="1" ht="12.75">
      <c r="A396" s="90" t="s">
        <v>550</v>
      </c>
      <c r="B396" s="81" t="s">
        <v>114</v>
      </c>
      <c r="C396" s="88">
        <f>C397+C408+C411+C414+C423+C428+C433+C441+C442+C444+C446</f>
        <v>241640</v>
      </c>
      <c r="D396" s="88">
        <f>D397+D408+D411+D414+D423+D428+D433+D442+D444+D446</f>
        <v>241640</v>
      </c>
      <c r="E396" s="435">
        <f>E397+E408+E411+E414+E423+E428+E433+E442+E444+E446</f>
        <v>255640</v>
      </c>
      <c r="F396" s="88">
        <f>F397+F408+F411+F414+F423+F428+F433+F442+F444+F446</f>
        <v>241640</v>
      </c>
      <c r="G396" s="7">
        <f t="shared" si="25"/>
        <v>0</v>
      </c>
      <c r="H396" s="7">
        <f t="shared" si="26"/>
        <v>0</v>
      </c>
    </row>
    <row r="397" spans="1:8" s="3" customFormat="1" ht="12.75" hidden="1">
      <c r="A397" s="62" t="s">
        <v>551</v>
      </c>
      <c r="B397" s="83" t="s">
        <v>764</v>
      </c>
      <c r="C397" s="64">
        <f>SUM(C398:C407)</f>
        <v>44000</v>
      </c>
      <c r="D397" s="64">
        <f>SUM(D398:D407)</f>
        <v>44000</v>
      </c>
      <c r="E397" s="367">
        <f>SUM(E398:E407)</f>
        <v>44000</v>
      </c>
      <c r="F397" s="343">
        <f>SUM(F398:F407)</f>
        <v>44000</v>
      </c>
      <c r="G397" s="7">
        <f t="shared" si="25"/>
        <v>0</v>
      </c>
      <c r="H397" s="7">
        <f t="shared" si="26"/>
        <v>0</v>
      </c>
    </row>
    <row r="398" spans="1:8" s="3" customFormat="1" ht="12.75" hidden="1">
      <c r="A398" s="85" t="s">
        <v>94</v>
      </c>
      <c r="B398" s="35" t="s">
        <v>117</v>
      </c>
      <c r="C398" s="36">
        <v>11000</v>
      </c>
      <c r="D398" s="36">
        <v>11000</v>
      </c>
      <c r="E398" s="366">
        <v>11000</v>
      </c>
      <c r="F398" s="347">
        <v>11000</v>
      </c>
      <c r="G398" s="7">
        <f t="shared" si="25"/>
        <v>0</v>
      </c>
      <c r="H398" s="7">
        <f t="shared" si="26"/>
        <v>0</v>
      </c>
    </row>
    <row r="399" spans="1:8" s="3" customFormat="1" ht="12.75" hidden="1">
      <c r="A399" s="85" t="s">
        <v>97</v>
      </c>
      <c r="B399" s="81" t="s">
        <v>118</v>
      </c>
      <c r="C399" s="36">
        <v>4500</v>
      </c>
      <c r="D399" s="36">
        <v>4500</v>
      </c>
      <c r="E399" s="366">
        <v>4500</v>
      </c>
      <c r="F399" s="347">
        <v>4500</v>
      </c>
      <c r="G399" s="7">
        <f t="shared" si="25"/>
        <v>0</v>
      </c>
      <c r="H399" s="7">
        <f t="shared" si="26"/>
        <v>0</v>
      </c>
    </row>
    <row r="400" spans="1:8" s="3" customFormat="1" ht="12.75" hidden="1">
      <c r="A400" s="85" t="s">
        <v>100</v>
      </c>
      <c r="B400" s="35" t="s">
        <v>227</v>
      </c>
      <c r="C400" s="36">
        <v>2000</v>
      </c>
      <c r="D400" s="36">
        <v>2000</v>
      </c>
      <c r="E400" s="366">
        <v>2000</v>
      </c>
      <c r="F400" s="347">
        <v>2000</v>
      </c>
      <c r="G400" s="7">
        <f t="shared" si="25"/>
        <v>0</v>
      </c>
      <c r="H400" s="7">
        <f t="shared" si="26"/>
        <v>0</v>
      </c>
    </row>
    <row r="401" spans="1:8" s="3" customFormat="1" ht="12.75" hidden="1">
      <c r="A401" s="85" t="s">
        <v>102</v>
      </c>
      <c r="B401" s="81" t="s">
        <v>120</v>
      </c>
      <c r="C401" s="36">
        <v>500</v>
      </c>
      <c r="D401" s="36">
        <v>500</v>
      </c>
      <c r="E401" s="366">
        <v>500</v>
      </c>
      <c r="F401" s="347">
        <v>500</v>
      </c>
      <c r="G401" s="7">
        <f t="shared" si="25"/>
        <v>0</v>
      </c>
      <c r="H401" s="7">
        <f t="shared" si="26"/>
        <v>0</v>
      </c>
    </row>
    <row r="402" spans="1:8" s="3" customFormat="1" ht="12.75" hidden="1">
      <c r="A402" s="85" t="s">
        <v>104</v>
      </c>
      <c r="B402" s="81" t="s">
        <v>121</v>
      </c>
      <c r="C402" s="36">
        <v>13500</v>
      </c>
      <c r="D402" s="36">
        <v>13500</v>
      </c>
      <c r="E402" s="366">
        <v>15500</v>
      </c>
      <c r="F402" s="347">
        <v>13500</v>
      </c>
      <c r="G402" s="7">
        <f t="shared" si="25"/>
        <v>0</v>
      </c>
      <c r="H402" s="7">
        <f t="shared" si="26"/>
        <v>0</v>
      </c>
    </row>
    <row r="403" spans="1:8" s="3" customFormat="1" ht="12.75" hidden="1">
      <c r="A403" s="85" t="s">
        <v>122</v>
      </c>
      <c r="B403" s="81" t="s">
        <v>123</v>
      </c>
      <c r="C403" s="36">
        <v>6000</v>
      </c>
      <c r="D403" s="36">
        <v>6000</v>
      </c>
      <c r="E403" s="366">
        <v>4000</v>
      </c>
      <c r="F403" s="347">
        <v>6000</v>
      </c>
      <c r="G403" s="7">
        <f t="shared" si="25"/>
        <v>0</v>
      </c>
      <c r="H403" s="7">
        <f t="shared" si="26"/>
        <v>0</v>
      </c>
    </row>
    <row r="404" spans="1:8" s="3" customFormat="1" ht="12.75" hidden="1">
      <c r="A404" s="85" t="s">
        <v>124</v>
      </c>
      <c r="B404" s="81" t="s">
        <v>125</v>
      </c>
      <c r="C404" s="36">
        <v>0</v>
      </c>
      <c r="D404" s="36">
        <v>0</v>
      </c>
      <c r="E404" s="366">
        <v>0</v>
      </c>
      <c r="F404" s="347">
        <v>0</v>
      </c>
      <c r="G404" s="7" t="e">
        <f t="shared" si="25"/>
        <v>#DIV/0!</v>
      </c>
      <c r="H404" s="7" t="e">
        <f t="shared" si="26"/>
        <v>#DIV/0!</v>
      </c>
    </row>
    <row r="405" spans="1:8" s="3" customFormat="1" ht="12.75" hidden="1">
      <c r="A405" s="85" t="s">
        <v>126</v>
      </c>
      <c r="B405" s="81" t="s">
        <v>127</v>
      </c>
      <c r="C405" s="36">
        <v>0</v>
      </c>
      <c r="D405" s="36">
        <v>0</v>
      </c>
      <c r="E405" s="366">
        <v>0</v>
      </c>
      <c r="F405" s="347">
        <v>0</v>
      </c>
      <c r="G405" s="7" t="e">
        <f t="shared" si="25"/>
        <v>#DIV/0!</v>
      </c>
      <c r="H405" s="7" t="e">
        <f t="shared" si="26"/>
        <v>#DIV/0!</v>
      </c>
    </row>
    <row r="406" spans="1:8" s="3" customFormat="1" ht="12.75" hidden="1">
      <c r="A406" s="85" t="s">
        <v>128</v>
      </c>
      <c r="B406" s="81" t="s">
        <v>129</v>
      </c>
      <c r="C406" s="36">
        <v>6500</v>
      </c>
      <c r="D406" s="36">
        <v>6500</v>
      </c>
      <c r="E406" s="366">
        <v>6500</v>
      </c>
      <c r="F406" s="347">
        <v>6500</v>
      </c>
      <c r="G406" s="7">
        <f t="shared" si="25"/>
        <v>0</v>
      </c>
      <c r="H406" s="7">
        <f t="shared" si="26"/>
        <v>0</v>
      </c>
    </row>
    <row r="407" spans="1:8" s="3" customFormat="1" ht="12.75" hidden="1">
      <c r="A407" s="85" t="s">
        <v>130</v>
      </c>
      <c r="B407" s="81" t="s">
        <v>131</v>
      </c>
      <c r="C407" s="36">
        <v>0</v>
      </c>
      <c r="D407" s="36">
        <v>0</v>
      </c>
      <c r="E407" s="366">
        <v>0</v>
      </c>
      <c r="F407" s="347">
        <v>0</v>
      </c>
      <c r="G407" s="7" t="e">
        <f t="shared" si="25"/>
        <v>#DIV/0!</v>
      </c>
      <c r="H407" s="7" t="e">
        <f aca="true" t="shared" si="27" ref="H407:H470">(F407-D407)/D407</f>
        <v>#DIV/0!</v>
      </c>
    </row>
    <row r="408" spans="1:8" s="3" customFormat="1" ht="12.75" hidden="1">
      <c r="A408" s="62" t="s">
        <v>552</v>
      </c>
      <c r="B408" s="63" t="s">
        <v>133</v>
      </c>
      <c r="C408" s="64">
        <f>SUM(C409:C410)</f>
        <v>5000</v>
      </c>
      <c r="D408" s="64">
        <f>SUM(D409:D410)</f>
        <v>5000</v>
      </c>
      <c r="E408" s="367">
        <f>SUM(E409:E410)</f>
        <v>5000</v>
      </c>
      <c r="F408" s="343">
        <f>SUM(F409:F410)</f>
        <v>5000</v>
      </c>
      <c r="G408" s="7">
        <f t="shared" si="25"/>
        <v>0</v>
      </c>
      <c r="H408" s="7">
        <f t="shared" si="27"/>
        <v>0</v>
      </c>
    </row>
    <row r="409" spans="1:8" s="3" customFormat="1" ht="12.75" hidden="1">
      <c r="A409" s="85" t="s">
        <v>94</v>
      </c>
      <c r="B409" s="81" t="s">
        <v>134</v>
      </c>
      <c r="C409" s="36">
        <v>5000</v>
      </c>
      <c r="D409" s="36">
        <v>5000</v>
      </c>
      <c r="E409" s="366">
        <v>5000</v>
      </c>
      <c r="F409" s="347">
        <v>5000</v>
      </c>
      <c r="G409" s="7">
        <f t="shared" si="25"/>
        <v>0</v>
      </c>
      <c r="H409" s="7">
        <f t="shared" si="27"/>
        <v>0</v>
      </c>
    </row>
    <row r="410" spans="1:8" s="3" customFormat="1" ht="12.75" hidden="1">
      <c r="A410" s="85" t="s">
        <v>97</v>
      </c>
      <c r="B410" s="81" t="s">
        <v>197</v>
      </c>
      <c r="C410" s="36">
        <v>0</v>
      </c>
      <c r="D410" s="36">
        <v>0</v>
      </c>
      <c r="E410" s="366">
        <v>0</v>
      </c>
      <c r="F410" s="347">
        <v>0</v>
      </c>
      <c r="G410" s="7" t="e">
        <f t="shared" si="25"/>
        <v>#DIV/0!</v>
      </c>
      <c r="H410" s="7" t="e">
        <f t="shared" si="27"/>
        <v>#DIV/0!</v>
      </c>
    </row>
    <row r="411" spans="1:8" s="3" customFormat="1" ht="12.75" hidden="1">
      <c r="A411" s="62" t="s">
        <v>553</v>
      </c>
      <c r="B411" s="83" t="s">
        <v>137</v>
      </c>
      <c r="C411" s="64">
        <f>SUM(C412:C413)</f>
        <v>6000</v>
      </c>
      <c r="D411" s="64">
        <f>SUM(D412:D413)</f>
        <v>6000</v>
      </c>
      <c r="E411" s="430">
        <f>SUM(E412:E413)</f>
        <v>10000</v>
      </c>
      <c r="F411" s="343">
        <f>SUM(F412:F413)</f>
        <v>6000</v>
      </c>
      <c r="G411" s="7">
        <f t="shared" si="25"/>
        <v>0</v>
      </c>
      <c r="H411" s="7">
        <f t="shared" si="27"/>
        <v>0</v>
      </c>
    </row>
    <row r="412" spans="1:8" s="3" customFormat="1" ht="12.75" hidden="1">
      <c r="A412" s="85" t="s">
        <v>94</v>
      </c>
      <c r="B412" s="81" t="s">
        <v>137</v>
      </c>
      <c r="C412" s="36">
        <v>6000</v>
      </c>
      <c r="D412" s="36">
        <v>6000</v>
      </c>
      <c r="E412" s="429">
        <v>10000</v>
      </c>
      <c r="F412" s="347">
        <v>6000</v>
      </c>
      <c r="G412" s="7">
        <f t="shared" si="25"/>
        <v>0</v>
      </c>
      <c r="H412" s="7">
        <f t="shared" si="27"/>
        <v>0</v>
      </c>
    </row>
    <row r="413" spans="1:8" s="3" customFormat="1" ht="12.75" hidden="1">
      <c r="A413" s="85"/>
      <c r="B413" s="83"/>
      <c r="C413" s="36"/>
      <c r="D413" s="36"/>
      <c r="E413" s="366"/>
      <c r="F413" s="347"/>
      <c r="G413" s="7" t="e">
        <f t="shared" si="25"/>
        <v>#DIV/0!</v>
      </c>
      <c r="H413" s="7" t="e">
        <f t="shared" si="27"/>
        <v>#DIV/0!</v>
      </c>
    </row>
    <row r="414" spans="1:8" s="3" customFormat="1" ht="12.75" hidden="1">
      <c r="A414" s="62" t="s">
        <v>809</v>
      </c>
      <c r="B414" s="83" t="s">
        <v>805</v>
      </c>
      <c r="C414" s="64">
        <f>SUM(C415:C422)</f>
        <v>133500</v>
      </c>
      <c r="D414" s="64">
        <f>SUM(D415:D422)</f>
        <v>133500</v>
      </c>
      <c r="E414" s="430">
        <f>SUM(E415:E422)</f>
        <v>143500</v>
      </c>
      <c r="F414" s="343">
        <f>SUM(F415:F422)</f>
        <v>133500</v>
      </c>
      <c r="G414" s="7">
        <f aca="true" t="shared" si="28" ref="G414:G445">(D414-C414)/C414</f>
        <v>0</v>
      </c>
      <c r="H414" s="7">
        <f t="shared" si="27"/>
        <v>0</v>
      </c>
    </row>
    <row r="415" spans="1:8" s="3" customFormat="1" ht="12.75" hidden="1">
      <c r="A415" s="85" t="s">
        <v>94</v>
      </c>
      <c r="B415" s="81" t="s">
        <v>142</v>
      </c>
      <c r="C415" s="36">
        <v>81000</v>
      </c>
      <c r="D415" s="36">
        <v>81000</v>
      </c>
      <c r="E415" s="366">
        <v>81000</v>
      </c>
      <c r="F415" s="347">
        <v>81000</v>
      </c>
      <c r="G415" s="7">
        <f t="shared" si="28"/>
        <v>0</v>
      </c>
      <c r="H415" s="7">
        <f t="shared" si="27"/>
        <v>0</v>
      </c>
    </row>
    <row r="416" spans="1:8" s="3" customFormat="1" ht="12.75" hidden="1">
      <c r="A416" s="85" t="s">
        <v>97</v>
      </c>
      <c r="B416" s="81" t="s">
        <v>143</v>
      </c>
      <c r="C416" s="36">
        <v>6000</v>
      </c>
      <c r="D416" s="36">
        <v>6000</v>
      </c>
      <c r="E416" s="366">
        <v>6000</v>
      </c>
      <c r="F416" s="347">
        <v>6000</v>
      </c>
      <c r="G416" s="7">
        <f t="shared" si="28"/>
        <v>0</v>
      </c>
      <c r="H416" s="7">
        <f t="shared" si="27"/>
        <v>0</v>
      </c>
    </row>
    <row r="417" spans="1:8" s="3" customFormat="1" ht="12.75" hidden="1">
      <c r="A417" s="85" t="s">
        <v>100</v>
      </c>
      <c r="B417" s="81" t="s">
        <v>144</v>
      </c>
      <c r="C417" s="36">
        <v>3000</v>
      </c>
      <c r="D417" s="36">
        <v>3000</v>
      </c>
      <c r="E417" s="366">
        <v>3000</v>
      </c>
      <c r="F417" s="347">
        <v>3000</v>
      </c>
      <c r="G417" s="7">
        <f t="shared" si="28"/>
        <v>0</v>
      </c>
      <c r="H417" s="7">
        <f t="shared" si="27"/>
        <v>0</v>
      </c>
    </row>
    <row r="418" spans="1:8" s="3" customFormat="1" ht="12.75" hidden="1">
      <c r="A418" s="85" t="s">
        <v>102</v>
      </c>
      <c r="B418" s="81" t="s">
        <v>145</v>
      </c>
      <c r="C418" s="36">
        <v>4500</v>
      </c>
      <c r="D418" s="36">
        <v>4500</v>
      </c>
      <c r="E418" s="366">
        <v>4500</v>
      </c>
      <c r="F418" s="347">
        <v>4500</v>
      </c>
      <c r="G418" s="7">
        <f t="shared" si="28"/>
        <v>0</v>
      </c>
      <c r="H418" s="7">
        <f t="shared" si="27"/>
        <v>0</v>
      </c>
    </row>
    <row r="419" spans="1:8" s="3" customFormat="1" ht="12.75" hidden="1">
      <c r="A419" s="85" t="s">
        <v>122</v>
      </c>
      <c r="B419" s="81" t="s">
        <v>146</v>
      </c>
      <c r="C419" s="36">
        <v>5000</v>
      </c>
      <c r="D419" s="36">
        <v>5000</v>
      </c>
      <c r="E419" s="429">
        <v>15000</v>
      </c>
      <c r="F419" s="347">
        <v>5000</v>
      </c>
      <c r="G419" s="7">
        <f t="shared" si="28"/>
        <v>0</v>
      </c>
      <c r="H419" s="7">
        <f t="shared" si="27"/>
        <v>0</v>
      </c>
    </row>
    <row r="420" spans="1:8" s="3" customFormat="1" ht="12.75" hidden="1">
      <c r="A420" s="85" t="s">
        <v>124</v>
      </c>
      <c r="B420" s="81" t="s">
        <v>147</v>
      </c>
      <c r="C420" s="36">
        <v>6000</v>
      </c>
      <c r="D420" s="36">
        <v>6000</v>
      </c>
      <c r="E420" s="366">
        <v>6000</v>
      </c>
      <c r="F420" s="347">
        <v>6000</v>
      </c>
      <c r="G420" s="7">
        <f t="shared" si="28"/>
        <v>0</v>
      </c>
      <c r="H420" s="7">
        <f t="shared" si="27"/>
        <v>0</v>
      </c>
    </row>
    <row r="421" spans="1:8" s="3" customFormat="1" ht="12.75" hidden="1">
      <c r="A421" s="85" t="s">
        <v>126</v>
      </c>
      <c r="B421" s="81" t="s">
        <v>149</v>
      </c>
      <c r="C421" s="36">
        <v>18000</v>
      </c>
      <c r="D421" s="36">
        <v>18000</v>
      </c>
      <c r="E421" s="366">
        <v>18000</v>
      </c>
      <c r="F421" s="347">
        <v>18000</v>
      </c>
      <c r="G421" s="7">
        <f t="shared" si="28"/>
        <v>0</v>
      </c>
      <c r="H421" s="7">
        <f t="shared" si="27"/>
        <v>0</v>
      </c>
    </row>
    <row r="422" spans="1:8" s="3" customFormat="1" ht="12.75" hidden="1">
      <c r="A422" s="85" t="s">
        <v>128</v>
      </c>
      <c r="B422" s="81" t="s">
        <v>150</v>
      </c>
      <c r="C422" s="36">
        <v>10000</v>
      </c>
      <c r="D422" s="36">
        <v>10000</v>
      </c>
      <c r="E422" s="366">
        <v>10000</v>
      </c>
      <c r="F422" s="347">
        <v>10000</v>
      </c>
      <c r="G422" s="7">
        <f t="shared" si="28"/>
        <v>0</v>
      </c>
      <c r="H422" s="7">
        <f t="shared" si="27"/>
        <v>0</v>
      </c>
    </row>
    <row r="423" spans="1:8" s="3" customFormat="1" ht="12.75" hidden="1">
      <c r="A423" s="62" t="s">
        <v>749</v>
      </c>
      <c r="B423" s="63" t="s">
        <v>152</v>
      </c>
      <c r="C423" s="64">
        <f>SUM(C424:C427)</f>
        <v>14000</v>
      </c>
      <c r="D423" s="64">
        <f>SUM(D424:D427)</f>
        <v>14000</v>
      </c>
      <c r="E423" s="430">
        <f>SUM(E424:E427)</f>
        <v>14000</v>
      </c>
      <c r="F423" s="343">
        <f>SUM(F424:F427)</f>
        <v>14000</v>
      </c>
      <c r="G423" s="7">
        <f t="shared" si="28"/>
        <v>0</v>
      </c>
      <c r="H423" s="7">
        <f t="shared" si="27"/>
        <v>0</v>
      </c>
    </row>
    <row r="424" spans="1:8" s="3" customFormat="1" ht="12.75" hidden="1">
      <c r="A424" s="85" t="s">
        <v>94</v>
      </c>
      <c r="B424" s="81" t="s">
        <v>153</v>
      </c>
      <c r="C424" s="36">
        <v>9500</v>
      </c>
      <c r="D424" s="36">
        <v>9500</v>
      </c>
      <c r="E424" s="429">
        <v>9500</v>
      </c>
      <c r="F424" s="347">
        <v>9500</v>
      </c>
      <c r="G424" s="7">
        <f t="shared" si="28"/>
        <v>0</v>
      </c>
      <c r="H424" s="7">
        <f t="shared" si="27"/>
        <v>0</v>
      </c>
    </row>
    <row r="425" spans="1:8" s="3" customFormat="1" ht="12.75" hidden="1">
      <c r="A425" s="85" t="s">
        <v>97</v>
      </c>
      <c r="B425" s="81" t="s">
        <v>146</v>
      </c>
      <c r="C425" s="36">
        <v>3500</v>
      </c>
      <c r="D425" s="36">
        <v>3500</v>
      </c>
      <c r="E425" s="366">
        <v>3500</v>
      </c>
      <c r="F425" s="347">
        <v>3500</v>
      </c>
      <c r="G425" s="7">
        <f t="shared" si="28"/>
        <v>0</v>
      </c>
      <c r="H425" s="7">
        <f t="shared" si="27"/>
        <v>0</v>
      </c>
    </row>
    <row r="426" spans="1:8" s="3" customFormat="1" ht="12.75" hidden="1">
      <c r="A426" s="85" t="s">
        <v>100</v>
      </c>
      <c r="B426" s="81" t="s">
        <v>154</v>
      </c>
      <c r="C426" s="36">
        <v>1000</v>
      </c>
      <c r="D426" s="36">
        <v>1000</v>
      </c>
      <c r="E426" s="366">
        <v>1000</v>
      </c>
      <c r="F426" s="347">
        <v>1000</v>
      </c>
      <c r="G426" s="7">
        <f t="shared" si="28"/>
        <v>0</v>
      </c>
      <c r="H426" s="7">
        <f t="shared" si="27"/>
        <v>0</v>
      </c>
    </row>
    <row r="427" spans="1:8" s="3" customFormat="1" ht="12.75" hidden="1">
      <c r="A427" s="85" t="s">
        <v>126</v>
      </c>
      <c r="B427" s="81" t="s">
        <v>155</v>
      </c>
      <c r="C427" s="36">
        <v>0</v>
      </c>
      <c r="D427" s="36">
        <v>0</v>
      </c>
      <c r="E427" s="366">
        <v>0</v>
      </c>
      <c r="F427" s="347">
        <v>0</v>
      </c>
      <c r="G427" s="7" t="e">
        <f t="shared" si="28"/>
        <v>#DIV/0!</v>
      </c>
      <c r="H427" s="7" t="e">
        <f t="shared" si="27"/>
        <v>#DIV/0!</v>
      </c>
    </row>
    <row r="428" spans="1:8" s="3" customFormat="1" ht="12.75" hidden="1">
      <c r="A428" s="62" t="s">
        <v>554</v>
      </c>
      <c r="B428" s="83" t="s">
        <v>158</v>
      </c>
      <c r="C428" s="64">
        <f>SUM(C429:C432)</f>
        <v>10000</v>
      </c>
      <c r="D428" s="64">
        <f>SUM(D429:D432)</f>
        <v>10000</v>
      </c>
      <c r="E428" s="430">
        <f>SUM(E429:E432)</f>
        <v>10000</v>
      </c>
      <c r="F428" s="343">
        <f>SUM(F429:F432)</f>
        <v>10000</v>
      </c>
      <c r="G428" s="7">
        <f t="shared" si="28"/>
        <v>0</v>
      </c>
      <c r="H428" s="7">
        <f t="shared" si="27"/>
        <v>0</v>
      </c>
    </row>
    <row r="429" spans="1:8" s="3" customFormat="1" ht="12.75" hidden="1">
      <c r="A429" s="85" t="s">
        <v>94</v>
      </c>
      <c r="B429" s="35" t="s">
        <v>159</v>
      </c>
      <c r="C429" s="36">
        <v>0</v>
      </c>
      <c r="D429" s="36">
        <v>10000</v>
      </c>
      <c r="E429" s="429">
        <v>8000</v>
      </c>
      <c r="F429" s="347">
        <v>10000</v>
      </c>
      <c r="G429" s="7" t="e">
        <f t="shared" si="28"/>
        <v>#DIV/0!</v>
      </c>
      <c r="H429" s="7">
        <f t="shared" si="27"/>
        <v>0</v>
      </c>
    </row>
    <row r="430" spans="1:8" s="3" customFormat="1" ht="12.75" hidden="1">
      <c r="A430" s="85" t="s">
        <v>97</v>
      </c>
      <c r="B430" s="35" t="s">
        <v>160</v>
      </c>
      <c r="C430" s="36">
        <v>10000</v>
      </c>
      <c r="D430" s="36">
        <v>0</v>
      </c>
      <c r="E430" s="366">
        <v>0</v>
      </c>
      <c r="F430" s="347">
        <v>0</v>
      </c>
      <c r="G430" s="7">
        <f t="shared" si="28"/>
        <v>-1</v>
      </c>
      <c r="H430" s="7" t="e">
        <f t="shared" si="27"/>
        <v>#DIV/0!</v>
      </c>
    </row>
    <row r="431" spans="1:8" s="3" customFormat="1" ht="12.75" hidden="1">
      <c r="A431" s="85" t="s">
        <v>100</v>
      </c>
      <c r="B431" s="35" t="s">
        <v>161</v>
      </c>
      <c r="C431" s="36">
        <v>0</v>
      </c>
      <c r="D431" s="36">
        <v>0</v>
      </c>
      <c r="E431" s="429">
        <v>2000</v>
      </c>
      <c r="F431" s="347">
        <v>0</v>
      </c>
      <c r="G431" s="7" t="e">
        <f t="shared" si="28"/>
        <v>#DIV/0!</v>
      </c>
      <c r="H431" s="7" t="e">
        <f t="shared" si="27"/>
        <v>#DIV/0!</v>
      </c>
    </row>
    <row r="432" spans="1:8" s="3" customFormat="1" ht="12.75" hidden="1">
      <c r="A432" s="85" t="s">
        <v>128</v>
      </c>
      <c r="B432" s="35" t="s">
        <v>162</v>
      </c>
      <c r="C432" s="36">
        <v>0</v>
      </c>
      <c r="D432" s="36">
        <v>0</v>
      </c>
      <c r="E432" s="366">
        <v>0</v>
      </c>
      <c r="F432" s="347">
        <v>0</v>
      </c>
      <c r="G432" s="7" t="e">
        <f t="shared" si="28"/>
        <v>#DIV/0!</v>
      </c>
      <c r="H432" s="7" t="e">
        <f t="shared" si="27"/>
        <v>#DIV/0!</v>
      </c>
    </row>
    <row r="433" spans="1:8" s="3" customFormat="1" ht="12.75" hidden="1">
      <c r="A433" s="62" t="s">
        <v>555</v>
      </c>
      <c r="B433" s="83" t="s">
        <v>164</v>
      </c>
      <c r="C433" s="64">
        <f>SUM(C434:C440)</f>
        <v>18000</v>
      </c>
      <c r="D433" s="64">
        <f>SUM(D434:D440)</f>
        <v>18000</v>
      </c>
      <c r="E433" s="430">
        <f>SUM(E434:E440)</f>
        <v>18000</v>
      </c>
      <c r="F433" s="343">
        <f>SUM(F434:F440)</f>
        <v>18000</v>
      </c>
      <c r="G433" s="7">
        <f t="shared" si="28"/>
        <v>0</v>
      </c>
      <c r="H433" s="7">
        <f t="shared" si="27"/>
        <v>0</v>
      </c>
    </row>
    <row r="434" spans="1:8" s="3" customFormat="1" ht="12.75" hidden="1">
      <c r="A434" s="85" t="s">
        <v>94</v>
      </c>
      <c r="B434" s="81" t="s">
        <v>165</v>
      </c>
      <c r="C434" s="36">
        <v>4000</v>
      </c>
      <c r="D434" s="36">
        <v>4000</v>
      </c>
      <c r="E434" s="429">
        <v>4000</v>
      </c>
      <c r="F434" s="347">
        <v>4000</v>
      </c>
      <c r="G434" s="7">
        <f t="shared" si="28"/>
        <v>0</v>
      </c>
      <c r="H434" s="7">
        <f t="shared" si="27"/>
        <v>0</v>
      </c>
    </row>
    <row r="435" spans="1:8" s="3" customFormat="1" ht="12.75" hidden="1">
      <c r="A435" s="85" t="s">
        <v>97</v>
      </c>
      <c r="B435" s="81" t="s">
        <v>166</v>
      </c>
      <c r="C435" s="36">
        <v>2000</v>
      </c>
      <c r="D435" s="36">
        <v>2000</v>
      </c>
      <c r="E435" s="366">
        <v>2000</v>
      </c>
      <c r="F435" s="347">
        <v>2000</v>
      </c>
      <c r="G435" s="7">
        <f t="shared" si="28"/>
        <v>0</v>
      </c>
      <c r="H435" s="7">
        <f t="shared" si="27"/>
        <v>0</v>
      </c>
    </row>
    <row r="436" spans="1:8" s="3" customFormat="1" ht="12.75" hidden="1">
      <c r="A436" s="85" t="s">
        <v>100</v>
      </c>
      <c r="B436" s="81" t="s">
        <v>167</v>
      </c>
      <c r="C436" s="36">
        <v>0</v>
      </c>
      <c r="D436" s="36">
        <v>0</v>
      </c>
      <c r="E436" s="366">
        <v>0</v>
      </c>
      <c r="F436" s="347">
        <v>0</v>
      </c>
      <c r="G436" s="7" t="e">
        <f t="shared" si="28"/>
        <v>#DIV/0!</v>
      </c>
      <c r="H436" s="7" t="e">
        <f t="shared" si="27"/>
        <v>#DIV/0!</v>
      </c>
    </row>
    <row r="437" spans="1:8" s="3" customFormat="1" ht="12.75" hidden="1">
      <c r="A437" s="85" t="s">
        <v>102</v>
      </c>
      <c r="B437" s="81" t="s">
        <v>168</v>
      </c>
      <c r="C437" s="36">
        <v>5000</v>
      </c>
      <c r="D437" s="36">
        <v>5000</v>
      </c>
      <c r="E437" s="429">
        <v>5000</v>
      </c>
      <c r="F437" s="347">
        <v>5000</v>
      </c>
      <c r="G437" s="7">
        <f t="shared" si="28"/>
        <v>0</v>
      </c>
      <c r="H437" s="7">
        <f t="shared" si="27"/>
        <v>0</v>
      </c>
    </row>
    <row r="438" spans="1:8" s="3" customFormat="1" ht="12.75" hidden="1">
      <c r="A438" s="85" t="s">
        <v>104</v>
      </c>
      <c r="B438" s="81" t="s">
        <v>228</v>
      </c>
      <c r="C438" s="36">
        <v>5000</v>
      </c>
      <c r="D438" s="36">
        <v>5000</v>
      </c>
      <c r="E438" s="366">
        <v>5000</v>
      </c>
      <c r="F438" s="347">
        <v>5000</v>
      </c>
      <c r="G438" s="7">
        <f t="shared" si="28"/>
        <v>0</v>
      </c>
      <c r="H438" s="7">
        <f t="shared" si="27"/>
        <v>0</v>
      </c>
    </row>
    <row r="439" spans="1:8" s="3" customFormat="1" ht="12.75" hidden="1">
      <c r="A439" s="85" t="s">
        <v>122</v>
      </c>
      <c r="B439" s="81" t="s">
        <v>169</v>
      </c>
      <c r="C439" s="36">
        <v>0</v>
      </c>
      <c r="D439" s="36">
        <v>0</v>
      </c>
      <c r="E439" s="366">
        <v>0</v>
      </c>
      <c r="F439" s="347">
        <v>0</v>
      </c>
      <c r="G439" s="7" t="e">
        <f t="shared" si="28"/>
        <v>#DIV/0!</v>
      </c>
      <c r="H439" s="7" t="e">
        <f t="shared" si="27"/>
        <v>#DIV/0!</v>
      </c>
    </row>
    <row r="440" spans="1:8" s="3" customFormat="1" ht="12.75" hidden="1">
      <c r="A440" s="85" t="s">
        <v>128</v>
      </c>
      <c r="B440" s="81" t="s">
        <v>170</v>
      </c>
      <c r="C440" s="36">
        <v>2000</v>
      </c>
      <c r="D440" s="36">
        <v>2000</v>
      </c>
      <c r="E440" s="366">
        <v>2000</v>
      </c>
      <c r="F440" s="347">
        <v>2000</v>
      </c>
      <c r="G440" s="7">
        <f t="shared" si="28"/>
        <v>0</v>
      </c>
      <c r="H440" s="7">
        <f t="shared" si="27"/>
        <v>0</v>
      </c>
    </row>
    <row r="441" spans="1:8" s="3" customFormat="1" ht="12.75" hidden="1">
      <c r="A441" s="62" t="s">
        <v>806</v>
      </c>
      <c r="B441" s="83" t="s">
        <v>807</v>
      </c>
      <c r="C441" s="64"/>
      <c r="D441" s="64"/>
      <c r="E441" s="367"/>
      <c r="F441" s="343"/>
      <c r="G441" s="8"/>
      <c r="H441" s="7" t="e">
        <f t="shared" si="27"/>
        <v>#DIV/0!</v>
      </c>
    </row>
    <row r="442" spans="1:8" s="3" customFormat="1" ht="12.75" hidden="1">
      <c r="A442" s="62" t="s">
        <v>797</v>
      </c>
      <c r="B442" s="63" t="s">
        <v>174</v>
      </c>
      <c r="C442" s="64">
        <f>SUM(C443:C443)</f>
        <v>0</v>
      </c>
      <c r="D442" s="64">
        <f>SUM(D443:D443)</f>
        <v>0</v>
      </c>
      <c r="E442" s="367">
        <f>SUM(E443:E443)</f>
        <v>0</v>
      </c>
      <c r="F442" s="343">
        <f>SUM(F443:F443)</f>
        <v>0</v>
      </c>
      <c r="G442" s="7" t="e">
        <f t="shared" si="28"/>
        <v>#DIV/0!</v>
      </c>
      <c r="H442" s="7" t="e">
        <f t="shared" si="27"/>
        <v>#DIV/0!</v>
      </c>
    </row>
    <row r="443" spans="1:8" s="3" customFormat="1" ht="12.75" hidden="1">
      <c r="A443" s="85" t="s">
        <v>94</v>
      </c>
      <c r="B443" s="148" t="s">
        <v>175</v>
      </c>
      <c r="C443" s="36"/>
      <c r="D443" s="36"/>
      <c r="E443" s="366"/>
      <c r="F443" s="347"/>
      <c r="G443" s="7" t="e">
        <f t="shared" si="28"/>
        <v>#DIV/0!</v>
      </c>
      <c r="H443" s="7" t="e">
        <f t="shared" si="27"/>
        <v>#DIV/0!</v>
      </c>
    </row>
    <row r="444" spans="1:8" s="3" customFormat="1" ht="12.75" hidden="1">
      <c r="A444" s="62" t="s">
        <v>556</v>
      </c>
      <c r="B444" s="63" t="s">
        <v>180</v>
      </c>
      <c r="C444" s="64">
        <f>SUM(C445)</f>
        <v>500</v>
      </c>
      <c r="D444" s="64">
        <f>SUM(D445)</f>
        <v>500</v>
      </c>
      <c r="E444" s="367">
        <f>SUM(E445)</f>
        <v>500</v>
      </c>
      <c r="F444" s="343">
        <f>SUM(F445)</f>
        <v>500</v>
      </c>
      <c r="G444" s="7">
        <f t="shared" si="28"/>
        <v>0</v>
      </c>
      <c r="H444" s="7">
        <f t="shared" si="27"/>
        <v>0</v>
      </c>
    </row>
    <row r="445" spans="1:8" s="3" customFormat="1" ht="12.75" hidden="1">
      <c r="A445" s="148"/>
      <c r="B445" s="35"/>
      <c r="C445" s="36">
        <v>500</v>
      </c>
      <c r="D445" s="36">
        <v>500</v>
      </c>
      <c r="E445" s="366">
        <v>500</v>
      </c>
      <c r="F445" s="347">
        <v>500</v>
      </c>
      <c r="G445" s="7">
        <f t="shared" si="28"/>
        <v>0</v>
      </c>
      <c r="H445" s="7">
        <f t="shared" si="27"/>
        <v>0</v>
      </c>
    </row>
    <row r="446" spans="1:8" s="3" customFormat="1" ht="12.75" hidden="1">
      <c r="A446" s="62" t="s">
        <v>799</v>
      </c>
      <c r="B446" s="63" t="s">
        <v>18</v>
      </c>
      <c r="C446" s="64">
        <f>SUM(C447:C451)</f>
        <v>10640</v>
      </c>
      <c r="D446" s="64">
        <f>SUM(D447:D451)</f>
        <v>10640</v>
      </c>
      <c r="E446" s="367">
        <f>SUM(E447:E451)</f>
        <v>10640</v>
      </c>
      <c r="F446" s="343">
        <f>SUM(F447:F451)</f>
        <v>10640</v>
      </c>
      <c r="G446" s="7">
        <f aca="true" t="shared" si="29" ref="G446:G451">(D446-C446)/C446</f>
        <v>0</v>
      </c>
      <c r="H446" s="7">
        <f t="shared" si="27"/>
        <v>0</v>
      </c>
    </row>
    <row r="447" spans="1:8" s="3" customFormat="1" ht="12.75" hidden="1">
      <c r="A447" s="85" t="s">
        <v>97</v>
      </c>
      <c r="B447" s="35" t="s">
        <v>182</v>
      </c>
      <c r="C447" s="36">
        <v>10640</v>
      </c>
      <c r="D447" s="36">
        <v>1640</v>
      </c>
      <c r="E447" s="366">
        <v>1640</v>
      </c>
      <c r="F447" s="347">
        <v>1640</v>
      </c>
      <c r="G447" s="7">
        <f t="shared" si="29"/>
        <v>-0.8458646616541353</v>
      </c>
      <c r="H447" s="7">
        <f t="shared" si="27"/>
        <v>0</v>
      </c>
    </row>
    <row r="448" spans="1:8" s="3" customFormat="1" ht="12.75" hidden="1">
      <c r="A448" s="85" t="s">
        <v>100</v>
      </c>
      <c r="B448" s="35" t="s">
        <v>183</v>
      </c>
      <c r="C448" s="36"/>
      <c r="D448" s="36">
        <v>0</v>
      </c>
      <c r="E448" s="366">
        <v>0</v>
      </c>
      <c r="F448" s="347">
        <v>0</v>
      </c>
      <c r="G448" s="7" t="e">
        <f t="shared" si="29"/>
        <v>#DIV/0!</v>
      </c>
      <c r="H448" s="7" t="e">
        <f t="shared" si="27"/>
        <v>#DIV/0!</v>
      </c>
    </row>
    <row r="449" spans="1:8" s="3" customFormat="1" ht="12.75" hidden="1">
      <c r="A449" s="85" t="s">
        <v>128</v>
      </c>
      <c r="B449" s="35" t="s">
        <v>184</v>
      </c>
      <c r="C449" s="36"/>
      <c r="D449" s="36">
        <v>3000</v>
      </c>
      <c r="E449" s="366">
        <v>3000</v>
      </c>
      <c r="F449" s="347">
        <v>3000</v>
      </c>
      <c r="G449" s="7" t="e">
        <f t="shared" si="29"/>
        <v>#DIV/0!</v>
      </c>
      <c r="H449" s="7">
        <f t="shared" si="27"/>
        <v>0</v>
      </c>
    </row>
    <row r="450" spans="1:8" s="3" customFormat="1" ht="12.75" hidden="1">
      <c r="A450" s="85" t="s">
        <v>104</v>
      </c>
      <c r="B450" s="35" t="s">
        <v>185</v>
      </c>
      <c r="C450" s="36"/>
      <c r="D450" s="36">
        <v>0</v>
      </c>
      <c r="E450" s="366">
        <v>0</v>
      </c>
      <c r="F450" s="347">
        <v>0</v>
      </c>
      <c r="G450" s="7" t="e">
        <f t="shared" si="29"/>
        <v>#DIV/0!</v>
      </c>
      <c r="H450" s="7" t="e">
        <f t="shared" si="27"/>
        <v>#DIV/0!</v>
      </c>
    </row>
    <row r="451" spans="1:8" s="3" customFormat="1" ht="12.75" hidden="1">
      <c r="A451" s="85" t="s">
        <v>122</v>
      </c>
      <c r="B451" s="35" t="s">
        <v>186</v>
      </c>
      <c r="C451" s="36"/>
      <c r="D451" s="36">
        <v>6000</v>
      </c>
      <c r="E451" s="366">
        <v>6000</v>
      </c>
      <c r="F451" s="347">
        <v>6000</v>
      </c>
      <c r="G451" s="7" t="e">
        <f t="shared" si="29"/>
        <v>#DIV/0!</v>
      </c>
      <c r="H451" s="7">
        <f t="shared" si="27"/>
        <v>0</v>
      </c>
    </row>
    <row r="452" spans="1:8" s="3" customFormat="1" ht="38.25">
      <c r="A452" s="90" t="s">
        <v>557</v>
      </c>
      <c r="B452" s="234" t="s">
        <v>410</v>
      </c>
      <c r="C452" s="36">
        <f>C453</f>
        <v>0</v>
      </c>
      <c r="D452" s="36">
        <f>SUM(D453)</f>
        <v>250000</v>
      </c>
      <c r="E452" s="429">
        <f>SUM(E453)</f>
        <v>150000</v>
      </c>
      <c r="F452" s="347">
        <v>150000</v>
      </c>
      <c r="G452" s="7"/>
      <c r="H452" s="7">
        <f t="shared" si="27"/>
        <v>-0.4</v>
      </c>
    </row>
    <row r="453" spans="1:8" s="3" customFormat="1" ht="12.75" hidden="1">
      <c r="A453" s="267" t="s">
        <v>557</v>
      </c>
      <c r="B453" s="119" t="s">
        <v>21</v>
      </c>
      <c r="C453" s="64">
        <f>C454</f>
        <v>0</v>
      </c>
      <c r="D453" s="64">
        <f>D454</f>
        <v>250000</v>
      </c>
      <c r="E453" s="430">
        <f>E454</f>
        <v>150000</v>
      </c>
      <c r="F453" s="343">
        <v>150000</v>
      </c>
      <c r="G453" s="7" t="e">
        <f aca="true" t="shared" si="30" ref="G453:G483">(D453-C453)/C453</f>
        <v>#DIV/0!</v>
      </c>
      <c r="H453" s="7">
        <f t="shared" si="27"/>
        <v>-0.4</v>
      </c>
    </row>
    <row r="454" spans="1:8" s="3" customFormat="1" ht="12.75" hidden="1">
      <c r="A454" s="92" t="s">
        <v>94</v>
      </c>
      <c r="B454" s="114" t="s">
        <v>190</v>
      </c>
      <c r="C454" s="33">
        <f>SUM(C455:C457)</f>
        <v>0</v>
      </c>
      <c r="D454" s="33">
        <f>SUM(D455:D457)</f>
        <v>250000</v>
      </c>
      <c r="E454" s="436">
        <f>SUM(E455:E457)</f>
        <v>150000</v>
      </c>
      <c r="F454" s="544"/>
      <c r="G454" s="7" t="e">
        <f t="shared" si="30"/>
        <v>#DIV/0!</v>
      </c>
      <c r="H454" s="7">
        <f t="shared" si="27"/>
        <v>-1</v>
      </c>
    </row>
    <row r="455" spans="1:8" s="3" customFormat="1" ht="12.75" hidden="1">
      <c r="A455" s="85"/>
      <c r="B455" s="35" t="s">
        <v>905</v>
      </c>
      <c r="C455" s="36"/>
      <c r="D455" s="36">
        <v>0</v>
      </c>
      <c r="E455" s="429">
        <v>150000</v>
      </c>
      <c r="F455" s="347">
        <v>0</v>
      </c>
      <c r="G455" s="7" t="e">
        <f t="shared" si="30"/>
        <v>#DIV/0!</v>
      </c>
      <c r="H455" s="7" t="e">
        <f t="shared" si="27"/>
        <v>#DIV/0!</v>
      </c>
    </row>
    <row r="456" spans="1:8" s="3" customFormat="1" ht="12.75" hidden="1">
      <c r="A456" s="85"/>
      <c r="B456" s="35" t="s">
        <v>229</v>
      </c>
      <c r="C456" s="36"/>
      <c r="D456" s="36">
        <v>250000</v>
      </c>
      <c r="E456" s="366">
        <v>0</v>
      </c>
      <c r="F456" s="347"/>
      <c r="G456" s="7" t="e">
        <f t="shared" si="30"/>
        <v>#DIV/0!</v>
      </c>
      <c r="H456" s="7">
        <f t="shared" si="27"/>
        <v>-1</v>
      </c>
    </row>
    <row r="457" spans="1:8" s="3" customFormat="1" ht="12.75" hidden="1">
      <c r="A457" s="85"/>
      <c r="B457" s="35" t="s">
        <v>193</v>
      </c>
      <c r="C457" s="36"/>
      <c r="D457" s="36">
        <v>0</v>
      </c>
      <c r="E457" s="366">
        <v>0</v>
      </c>
      <c r="F457" s="347">
        <v>0</v>
      </c>
      <c r="G457" s="7" t="e">
        <f t="shared" si="30"/>
        <v>#DIV/0!</v>
      </c>
      <c r="H457" s="7" t="e">
        <f t="shared" si="27"/>
        <v>#DIV/0!</v>
      </c>
    </row>
    <row r="458" spans="1:8" s="3" customFormat="1" ht="12.75">
      <c r="A458" s="287" t="s">
        <v>665</v>
      </c>
      <c r="B458" s="159" t="s">
        <v>225</v>
      </c>
      <c r="C458" s="160">
        <f>C459+C469+C524</f>
        <v>652132.8899999999</v>
      </c>
      <c r="D458" s="160">
        <f>D459+D469+D524</f>
        <v>662053.72</v>
      </c>
      <c r="E458" s="440">
        <f>E459+E469+E524</f>
        <v>735053.175</v>
      </c>
      <c r="F458" s="528">
        <f>F459+F469+F524</f>
        <v>850407.3</v>
      </c>
      <c r="G458" s="7">
        <f t="shared" si="30"/>
        <v>0.015212896254933678</v>
      </c>
      <c r="H458" s="7">
        <f t="shared" si="27"/>
        <v>0.28449893763907874</v>
      </c>
    </row>
    <row r="459" spans="1:8" s="3" customFormat="1" ht="12.75">
      <c r="A459" s="90" t="s">
        <v>546</v>
      </c>
      <c r="B459" s="81" t="s">
        <v>91</v>
      </c>
      <c r="C459" s="88">
        <f>C460+C466+C467+C468</f>
        <v>474637.88999999996</v>
      </c>
      <c r="D459" s="88">
        <f>D460+D466+D467+D468</f>
        <v>489453.72</v>
      </c>
      <c r="E459" s="435">
        <f>E460+E466+E467+E468</f>
        <v>544553.175</v>
      </c>
      <c r="F459" s="88">
        <f>F460+F466+F467+F468</f>
        <v>507807.30000000005</v>
      </c>
      <c r="G459" s="7">
        <f t="shared" si="30"/>
        <v>0.031215017410430545</v>
      </c>
      <c r="H459" s="7">
        <f t="shared" si="27"/>
        <v>0.037498090728578126</v>
      </c>
    </row>
    <row r="460" spans="1:8" s="3" customFormat="1" ht="12.75" hidden="1">
      <c r="A460" s="62" t="s">
        <v>727</v>
      </c>
      <c r="B460" s="83" t="s">
        <v>808</v>
      </c>
      <c r="C460" s="64">
        <f>SUM(C461:C465)</f>
        <v>355534</v>
      </c>
      <c r="D460" s="64">
        <f>SUM(D461:D465)</f>
        <v>366632</v>
      </c>
      <c r="E460" s="430">
        <f>SUM(E461:E465)</f>
        <v>407905</v>
      </c>
      <c r="F460" s="343">
        <f>SUM(F461:F465)</f>
        <v>380380</v>
      </c>
      <c r="G460" s="7">
        <f t="shared" si="30"/>
        <v>0.031215017410430507</v>
      </c>
      <c r="H460" s="7">
        <f t="shared" si="27"/>
        <v>0.037498090728577974</v>
      </c>
    </row>
    <row r="461" spans="1:8" s="3" customFormat="1" ht="12.75" hidden="1">
      <c r="A461" s="85" t="s">
        <v>94</v>
      </c>
      <c r="B461" s="81" t="s">
        <v>196</v>
      </c>
      <c r="C461" s="36">
        <v>347534</v>
      </c>
      <c r="D461" s="36">
        <v>361632</v>
      </c>
      <c r="E461" s="429">
        <v>397905</v>
      </c>
      <c r="F461" s="347">
        <v>380380</v>
      </c>
      <c r="G461" s="7">
        <f t="shared" si="30"/>
        <v>0.040565815143266556</v>
      </c>
      <c r="H461" s="7">
        <f t="shared" si="27"/>
        <v>0.051842757278116984</v>
      </c>
    </row>
    <row r="462" spans="1:8" s="3" customFormat="1" ht="12.75" hidden="1">
      <c r="A462" s="85" t="s">
        <v>97</v>
      </c>
      <c r="B462" s="81" t="s">
        <v>98</v>
      </c>
      <c r="C462" s="36"/>
      <c r="D462" s="36"/>
      <c r="E462" s="429"/>
      <c r="F462" s="347"/>
      <c r="G462" s="7" t="e">
        <f t="shared" si="30"/>
        <v>#DIV/0!</v>
      </c>
      <c r="H462" s="7" t="e">
        <f t="shared" si="27"/>
        <v>#DIV/0!</v>
      </c>
    </row>
    <row r="463" spans="1:8" s="3" customFormat="1" ht="12.75" hidden="1">
      <c r="A463" s="85" t="s">
        <v>100</v>
      </c>
      <c r="B463" s="81" t="s">
        <v>101</v>
      </c>
      <c r="C463" s="36"/>
      <c r="D463" s="36"/>
      <c r="E463" s="429"/>
      <c r="F463" s="347"/>
      <c r="G463" s="7" t="e">
        <f t="shared" si="30"/>
        <v>#DIV/0!</v>
      </c>
      <c r="H463" s="7" t="e">
        <f t="shared" si="27"/>
        <v>#DIV/0!</v>
      </c>
    </row>
    <row r="464" spans="1:8" s="3" customFormat="1" ht="12.75" hidden="1">
      <c r="A464" s="85" t="s">
        <v>102</v>
      </c>
      <c r="B464" s="81" t="s">
        <v>103</v>
      </c>
      <c r="C464" s="36"/>
      <c r="D464" s="36"/>
      <c r="E464" s="429"/>
      <c r="F464" s="347"/>
      <c r="G464" s="7" t="e">
        <f t="shared" si="30"/>
        <v>#DIV/0!</v>
      </c>
      <c r="H464" s="7" t="e">
        <f t="shared" si="27"/>
        <v>#DIV/0!</v>
      </c>
    </row>
    <row r="465" spans="1:8" s="3" customFormat="1" ht="12.75" hidden="1">
      <c r="A465" s="85" t="s">
        <v>104</v>
      </c>
      <c r="B465" s="81" t="s">
        <v>105</v>
      </c>
      <c r="C465" s="36">
        <v>8000</v>
      </c>
      <c r="D465" s="36">
        <v>5000</v>
      </c>
      <c r="E465" s="429">
        <v>10000</v>
      </c>
      <c r="F465" s="347">
        <v>0</v>
      </c>
      <c r="G465" s="7">
        <f t="shared" si="30"/>
        <v>-0.375</v>
      </c>
      <c r="H465" s="7">
        <f t="shared" si="27"/>
        <v>-1</v>
      </c>
    </row>
    <row r="466" spans="1:8" s="3" customFormat="1" ht="12.75" hidden="1">
      <c r="A466" s="62" t="s">
        <v>729</v>
      </c>
      <c r="B466" s="83" t="s">
        <v>109</v>
      </c>
      <c r="C466" s="64"/>
      <c r="D466" s="64"/>
      <c r="E466" s="430"/>
      <c r="F466" s="343"/>
      <c r="G466" s="7" t="e">
        <f t="shared" si="30"/>
        <v>#DIV/0!</v>
      </c>
      <c r="H466" s="7" t="e">
        <f t="shared" si="27"/>
        <v>#DIV/0!</v>
      </c>
    </row>
    <row r="467" spans="1:8" s="3" customFormat="1" ht="12.75" hidden="1">
      <c r="A467" s="62" t="s">
        <v>731</v>
      </c>
      <c r="B467" s="83" t="s">
        <v>111</v>
      </c>
      <c r="C467" s="64">
        <f>C460*0.33</f>
        <v>117326.22</v>
      </c>
      <c r="D467" s="64">
        <f>D460*0.33</f>
        <v>120988.56000000001</v>
      </c>
      <c r="E467" s="430">
        <f>E460*0.33</f>
        <v>134608.65</v>
      </c>
      <c r="F467" s="343">
        <f>F460*0.33</f>
        <v>125525.40000000001</v>
      </c>
      <c r="G467" s="7">
        <f t="shared" si="30"/>
        <v>0.0312150174104306</v>
      </c>
      <c r="H467" s="7">
        <f t="shared" si="27"/>
        <v>0.03749809072857794</v>
      </c>
    </row>
    <row r="468" spans="1:8" s="3" customFormat="1" ht="12.75" hidden="1">
      <c r="A468" s="62" t="s">
        <v>728</v>
      </c>
      <c r="B468" s="83" t="s">
        <v>113</v>
      </c>
      <c r="C468" s="64">
        <f>C460*0.005</f>
        <v>1777.67</v>
      </c>
      <c r="D468" s="64">
        <f>D460*0.005</f>
        <v>1833.16</v>
      </c>
      <c r="E468" s="430">
        <f>E460*0.005</f>
        <v>2039.525</v>
      </c>
      <c r="F468" s="343">
        <f>F460*0.005</f>
        <v>1901.9</v>
      </c>
      <c r="G468" s="7">
        <f t="shared" si="30"/>
        <v>0.03121501741043051</v>
      </c>
      <c r="H468" s="7">
        <f t="shared" si="27"/>
        <v>0.03749809072857798</v>
      </c>
    </row>
    <row r="469" spans="1:8" s="3" customFormat="1" ht="12.75">
      <c r="A469" s="90" t="s">
        <v>550</v>
      </c>
      <c r="B469" s="81" t="s">
        <v>114</v>
      </c>
      <c r="C469" s="88">
        <f>C470+C481+C484+C487+C496+C501+C506+C513+C514+C516+C518</f>
        <v>177495</v>
      </c>
      <c r="D469" s="88">
        <f>D470+D481+D484+D487+D496+D501+D506+D513+D514+D516+D518</f>
        <v>172600</v>
      </c>
      <c r="E469" s="429">
        <f>E470+E481+E484+E487+E496+E501+E506+E513+E514+E516+E518</f>
        <v>190500</v>
      </c>
      <c r="F469" s="347">
        <f>F470+F481+F484+F487+F496+F501+F506+F513+F514+F516+F518</f>
        <v>172600</v>
      </c>
      <c r="G469" s="7">
        <f t="shared" si="30"/>
        <v>-0.027578241640609593</v>
      </c>
      <c r="H469" s="7">
        <f t="shared" si="27"/>
        <v>0</v>
      </c>
    </row>
    <row r="470" spans="1:8" s="3" customFormat="1" ht="12.75" hidden="1">
      <c r="A470" s="62" t="s">
        <v>551</v>
      </c>
      <c r="B470" s="83" t="s">
        <v>764</v>
      </c>
      <c r="C470" s="64">
        <f>SUM(C471:C480)</f>
        <v>18900</v>
      </c>
      <c r="D470" s="64">
        <f>SUM(D471:D480)</f>
        <v>28000</v>
      </c>
      <c r="E470" s="430">
        <f>SUM(E471:E480)</f>
        <v>26000</v>
      </c>
      <c r="F470" s="343">
        <f>SUM(F471:F480)</f>
        <v>26000</v>
      </c>
      <c r="G470" s="7">
        <f t="shared" si="30"/>
        <v>0.48148148148148145</v>
      </c>
      <c r="H470" s="7">
        <f t="shared" si="27"/>
        <v>-0.07142857142857142</v>
      </c>
    </row>
    <row r="471" spans="1:8" s="3" customFormat="1" ht="12.75" hidden="1">
      <c r="A471" s="85" t="s">
        <v>94</v>
      </c>
      <c r="B471" s="35" t="s">
        <v>117</v>
      </c>
      <c r="C471" s="36">
        <v>1500</v>
      </c>
      <c r="D471" s="36">
        <v>1500</v>
      </c>
      <c r="E471" s="366">
        <v>2500</v>
      </c>
      <c r="F471" s="347">
        <v>2500</v>
      </c>
      <c r="G471" s="7">
        <f t="shared" si="30"/>
        <v>0</v>
      </c>
      <c r="H471" s="7">
        <f aca="true" t="shared" si="31" ref="H471:H534">(F471-D471)/D471</f>
        <v>0.6666666666666666</v>
      </c>
    </row>
    <row r="472" spans="1:8" s="3" customFormat="1" ht="12.75" hidden="1">
      <c r="A472" s="85" t="s">
        <v>97</v>
      </c>
      <c r="B472" s="81" t="s">
        <v>118</v>
      </c>
      <c r="C472" s="36">
        <v>0</v>
      </c>
      <c r="D472" s="36">
        <v>1000</v>
      </c>
      <c r="E472" s="366">
        <v>3000</v>
      </c>
      <c r="F472" s="347">
        <v>3000</v>
      </c>
      <c r="G472" s="7" t="e">
        <f t="shared" si="30"/>
        <v>#DIV/0!</v>
      </c>
      <c r="H472" s="7">
        <f t="shared" si="31"/>
        <v>2</v>
      </c>
    </row>
    <row r="473" spans="1:8" s="3" customFormat="1" ht="12.75" hidden="1">
      <c r="A473" s="85" t="s">
        <v>100</v>
      </c>
      <c r="B473" s="35" t="s">
        <v>226</v>
      </c>
      <c r="C473" s="36">
        <v>1500</v>
      </c>
      <c r="D473" s="36">
        <v>3500</v>
      </c>
      <c r="E473" s="366">
        <v>2000</v>
      </c>
      <c r="F473" s="347">
        <v>2000</v>
      </c>
      <c r="G473" s="7">
        <f t="shared" si="30"/>
        <v>1.3333333333333333</v>
      </c>
      <c r="H473" s="7">
        <f t="shared" si="31"/>
        <v>-0.42857142857142855</v>
      </c>
    </row>
    <row r="474" spans="1:8" s="3" customFormat="1" ht="12.75" hidden="1">
      <c r="A474" s="85" t="s">
        <v>102</v>
      </c>
      <c r="B474" s="81" t="s">
        <v>120</v>
      </c>
      <c r="C474" s="36">
        <v>500</v>
      </c>
      <c r="D474" s="36">
        <v>600</v>
      </c>
      <c r="E474" s="366">
        <v>600</v>
      </c>
      <c r="F474" s="347">
        <v>600</v>
      </c>
      <c r="G474" s="7">
        <f t="shared" si="30"/>
        <v>0.2</v>
      </c>
      <c r="H474" s="7">
        <f t="shared" si="31"/>
        <v>0</v>
      </c>
    </row>
    <row r="475" spans="1:8" s="3" customFormat="1" ht="12.75" hidden="1">
      <c r="A475" s="85" t="s">
        <v>104</v>
      </c>
      <c r="B475" s="81" t="s">
        <v>121</v>
      </c>
      <c r="C475" s="36">
        <v>8000</v>
      </c>
      <c r="D475" s="36">
        <v>8000</v>
      </c>
      <c r="E475" s="366">
        <v>8000</v>
      </c>
      <c r="F475" s="347">
        <v>8000</v>
      </c>
      <c r="G475" s="7">
        <f t="shared" si="30"/>
        <v>0</v>
      </c>
      <c r="H475" s="7">
        <f t="shared" si="31"/>
        <v>0</v>
      </c>
    </row>
    <row r="476" spans="1:8" s="3" customFormat="1" ht="12.75" hidden="1">
      <c r="A476" s="85" t="s">
        <v>122</v>
      </c>
      <c r="B476" s="81" t="s">
        <v>123</v>
      </c>
      <c r="C476" s="36">
        <v>5400</v>
      </c>
      <c r="D476" s="36">
        <v>5400</v>
      </c>
      <c r="E476" s="366">
        <v>5000</v>
      </c>
      <c r="F476" s="347">
        <v>5000</v>
      </c>
      <c r="G476" s="7">
        <f t="shared" si="30"/>
        <v>0</v>
      </c>
      <c r="H476" s="7">
        <f t="shared" si="31"/>
        <v>-0.07407407407407407</v>
      </c>
    </row>
    <row r="477" spans="1:8" s="3" customFormat="1" ht="12.75" hidden="1">
      <c r="A477" s="85" t="s">
        <v>124</v>
      </c>
      <c r="B477" s="81" t="s">
        <v>125</v>
      </c>
      <c r="C477" s="36">
        <v>0</v>
      </c>
      <c r="D477" s="36">
        <v>0</v>
      </c>
      <c r="E477" s="366">
        <v>0</v>
      </c>
      <c r="F477" s="347">
        <v>0</v>
      </c>
      <c r="G477" s="7" t="e">
        <f t="shared" si="30"/>
        <v>#DIV/0!</v>
      </c>
      <c r="H477" s="7" t="e">
        <f t="shared" si="31"/>
        <v>#DIV/0!</v>
      </c>
    </row>
    <row r="478" spans="1:8" s="3" customFormat="1" ht="12.75" hidden="1">
      <c r="A478" s="85" t="s">
        <v>126</v>
      </c>
      <c r="B478" s="81" t="s">
        <v>127</v>
      </c>
      <c r="C478" s="36">
        <v>0</v>
      </c>
      <c r="D478" s="36">
        <v>1500</v>
      </c>
      <c r="E478" s="429">
        <v>0</v>
      </c>
      <c r="F478" s="347"/>
      <c r="G478" s="7" t="e">
        <f t="shared" si="30"/>
        <v>#DIV/0!</v>
      </c>
      <c r="H478" s="7">
        <f t="shared" si="31"/>
        <v>-1</v>
      </c>
    </row>
    <row r="479" spans="1:8" s="3" customFormat="1" ht="12.75" hidden="1">
      <c r="A479" s="85" t="s">
        <v>128</v>
      </c>
      <c r="B479" s="81" t="s">
        <v>129</v>
      </c>
      <c r="C479" s="36">
        <v>2000</v>
      </c>
      <c r="D479" s="36">
        <v>2500</v>
      </c>
      <c r="E479" s="366">
        <v>3500</v>
      </c>
      <c r="F479" s="347">
        <v>3500</v>
      </c>
      <c r="G479" s="7">
        <f t="shared" si="30"/>
        <v>0.25</v>
      </c>
      <c r="H479" s="7">
        <f t="shared" si="31"/>
        <v>0.4</v>
      </c>
    </row>
    <row r="480" spans="1:8" s="3" customFormat="1" ht="12.75" hidden="1">
      <c r="A480" s="85" t="s">
        <v>130</v>
      </c>
      <c r="B480" s="81" t="s">
        <v>131</v>
      </c>
      <c r="C480" s="36">
        <v>0</v>
      </c>
      <c r="D480" s="36">
        <v>4000</v>
      </c>
      <c r="E480" s="366">
        <v>1400</v>
      </c>
      <c r="F480" s="347">
        <v>1400</v>
      </c>
      <c r="G480" s="7" t="e">
        <f t="shared" si="30"/>
        <v>#DIV/0!</v>
      </c>
      <c r="H480" s="7">
        <f t="shared" si="31"/>
        <v>-0.65</v>
      </c>
    </row>
    <row r="481" spans="1:8" s="3" customFormat="1" ht="12.75" hidden="1">
      <c r="A481" s="62" t="s">
        <v>810</v>
      </c>
      <c r="B481" s="63" t="s">
        <v>133</v>
      </c>
      <c r="C481" s="64">
        <f>SUM(C482:C483)</f>
        <v>6000</v>
      </c>
      <c r="D481" s="64">
        <f>SUM(D482:D483)</f>
        <v>6000</v>
      </c>
      <c r="E481" s="367">
        <f>SUM(E482:E483)</f>
        <v>6000</v>
      </c>
      <c r="F481" s="343">
        <f>SUM(F482:F483)</f>
        <v>6000</v>
      </c>
      <c r="G481" s="7">
        <f t="shared" si="30"/>
        <v>0</v>
      </c>
      <c r="H481" s="7">
        <f t="shared" si="31"/>
        <v>0</v>
      </c>
    </row>
    <row r="482" spans="1:8" s="3" customFormat="1" ht="12.75" hidden="1">
      <c r="A482" s="85" t="s">
        <v>94</v>
      </c>
      <c r="B482" s="81" t="s">
        <v>134</v>
      </c>
      <c r="C482" s="36">
        <v>6000</v>
      </c>
      <c r="D482" s="36">
        <v>6000</v>
      </c>
      <c r="E482" s="366">
        <v>6000</v>
      </c>
      <c r="F482" s="347">
        <v>6000</v>
      </c>
      <c r="G482" s="7">
        <f t="shared" si="30"/>
        <v>0</v>
      </c>
      <c r="H482" s="7">
        <f t="shared" si="31"/>
        <v>0</v>
      </c>
    </row>
    <row r="483" spans="1:8" s="3" customFormat="1" ht="12.75" hidden="1">
      <c r="A483" s="85" t="s">
        <v>97</v>
      </c>
      <c r="B483" s="81" t="s">
        <v>197</v>
      </c>
      <c r="C483" s="36">
        <v>0</v>
      </c>
      <c r="D483" s="36">
        <v>0</v>
      </c>
      <c r="E483" s="366">
        <v>0</v>
      </c>
      <c r="F483" s="347">
        <v>0</v>
      </c>
      <c r="G483" s="7" t="e">
        <f t="shared" si="30"/>
        <v>#DIV/0!</v>
      </c>
      <c r="H483" s="7" t="e">
        <f t="shared" si="31"/>
        <v>#DIV/0!</v>
      </c>
    </row>
    <row r="484" spans="1:8" s="3" customFormat="1" ht="12.75" hidden="1">
      <c r="A484" s="62" t="s">
        <v>553</v>
      </c>
      <c r="B484" s="83" t="s">
        <v>137</v>
      </c>
      <c r="C484" s="64">
        <f>SUM(C485:C486)</f>
        <v>8000</v>
      </c>
      <c r="D484" s="64">
        <f>SUM(D485:D486)</f>
        <v>9000</v>
      </c>
      <c r="E484" s="367">
        <f>SUM(E485:E486)</f>
        <v>9000</v>
      </c>
      <c r="F484" s="343">
        <f>SUM(F485:F486)</f>
        <v>9000</v>
      </c>
      <c r="G484" s="7">
        <f aca="true" t="shared" si="32" ref="G484:G515">(D484-C484)/C484</f>
        <v>0.125</v>
      </c>
      <c r="H484" s="7">
        <f t="shared" si="31"/>
        <v>0</v>
      </c>
    </row>
    <row r="485" spans="1:8" s="3" customFormat="1" ht="12.75" hidden="1">
      <c r="A485" s="85" t="s">
        <v>94</v>
      </c>
      <c r="B485" s="81" t="s">
        <v>137</v>
      </c>
      <c r="C485" s="36">
        <v>8000</v>
      </c>
      <c r="D485" s="36">
        <v>9000</v>
      </c>
      <c r="E485" s="366">
        <v>9000</v>
      </c>
      <c r="F485" s="347">
        <v>9000</v>
      </c>
      <c r="G485" s="7">
        <f t="shared" si="32"/>
        <v>0.125</v>
      </c>
      <c r="H485" s="7">
        <f t="shared" si="31"/>
        <v>0</v>
      </c>
    </row>
    <row r="486" spans="1:8" s="3" customFormat="1" ht="12.75" hidden="1">
      <c r="A486" s="85"/>
      <c r="B486" s="83"/>
      <c r="C486" s="36"/>
      <c r="D486" s="36"/>
      <c r="E486" s="366"/>
      <c r="F486" s="347"/>
      <c r="G486" s="7" t="e">
        <f t="shared" si="32"/>
        <v>#DIV/0!</v>
      </c>
      <c r="H486" s="7" t="e">
        <f t="shared" si="31"/>
        <v>#DIV/0!</v>
      </c>
    </row>
    <row r="487" spans="1:8" s="3" customFormat="1" ht="12.75" hidden="1">
      <c r="A487" s="62" t="s">
        <v>746</v>
      </c>
      <c r="B487" s="83" t="s">
        <v>805</v>
      </c>
      <c r="C487" s="64">
        <f>SUM(C488:C495)</f>
        <v>56917</v>
      </c>
      <c r="D487" s="64">
        <f>SUM(D488:D495)</f>
        <v>76000</v>
      </c>
      <c r="E487" s="430">
        <f>SUM(E488:E495)</f>
        <v>92000</v>
      </c>
      <c r="F487" s="343">
        <f>SUM(F488:F495)</f>
        <v>74100</v>
      </c>
      <c r="G487" s="7">
        <f t="shared" si="32"/>
        <v>0.33527768505016076</v>
      </c>
      <c r="H487" s="7">
        <f t="shared" si="31"/>
        <v>-0.025</v>
      </c>
    </row>
    <row r="488" spans="1:8" s="3" customFormat="1" ht="12.75" hidden="1">
      <c r="A488" s="85" t="s">
        <v>94</v>
      </c>
      <c r="B488" s="81" t="s">
        <v>142</v>
      </c>
      <c r="C488" s="36">
        <v>5000</v>
      </c>
      <c r="D488" s="36">
        <v>6000</v>
      </c>
      <c r="E488" s="429">
        <v>7000</v>
      </c>
      <c r="F488" s="347">
        <v>7000</v>
      </c>
      <c r="G488" s="7">
        <f t="shared" si="32"/>
        <v>0.2</v>
      </c>
      <c r="H488" s="7">
        <f t="shared" si="31"/>
        <v>0.16666666666666666</v>
      </c>
    </row>
    <row r="489" spans="1:8" s="3" customFormat="1" ht="12.75" hidden="1">
      <c r="A489" s="85" t="s">
        <v>97</v>
      </c>
      <c r="B489" s="81" t="s">
        <v>143</v>
      </c>
      <c r="C489" s="36">
        <v>23000</v>
      </c>
      <c r="D489" s="36">
        <v>37000</v>
      </c>
      <c r="E489" s="429">
        <v>32000</v>
      </c>
      <c r="F489" s="347">
        <v>32000</v>
      </c>
      <c r="G489" s="7">
        <f t="shared" si="32"/>
        <v>0.6086956521739131</v>
      </c>
      <c r="H489" s="7">
        <f t="shared" si="31"/>
        <v>-0.13513513513513514</v>
      </c>
    </row>
    <row r="490" spans="1:8" s="3" customFormat="1" ht="12.75" hidden="1">
      <c r="A490" s="85" t="s">
        <v>100</v>
      </c>
      <c r="B490" s="81" t="s">
        <v>144</v>
      </c>
      <c r="C490" s="36">
        <v>4000</v>
      </c>
      <c r="D490" s="36">
        <v>2000</v>
      </c>
      <c r="E490" s="366">
        <v>2000</v>
      </c>
      <c r="F490" s="347">
        <v>2000</v>
      </c>
      <c r="G490" s="7">
        <f t="shared" si="32"/>
        <v>-0.5</v>
      </c>
      <c r="H490" s="7">
        <f t="shared" si="31"/>
        <v>0</v>
      </c>
    </row>
    <row r="491" spans="1:8" s="3" customFormat="1" ht="12.75" hidden="1">
      <c r="A491" s="85" t="s">
        <v>102</v>
      </c>
      <c r="B491" s="81" t="s">
        <v>145</v>
      </c>
      <c r="C491" s="36">
        <v>5917</v>
      </c>
      <c r="D491" s="36">
        <v>6000</v>
      </c>
      <c r="E491" s="366">
        <v>6000</v>
      </c>
      <c r="F491" s="347">
        <v>6000</v>
      </c>
      <c r="G491" s="7">
        <f t="shared" si="32"/>
        <v>0.014027378739225958</v>
      </c>
      <c r="H491" s="7">
        <f t="shared" si="31"/>
        <v>0</v>
      </c>
    </row>
    <row r="492" spans="1:8" s="3" customFormat="1" ht="12.75" hidden="1">
      <c r="A492" s="85" t="s">
        <v>122</v>
      </c>
      <c r="B492" s="81" t="s">
        <v>146</v>
      </c>
      <c r="C492" s="36"/>
      <c r="D492" s="36"/>
      <c r="E492" s="429">
        <v>20000</v>
      </c>
      <c r="F492" s="347">
        <v>2100</v>
      </c>
      <c r="G492" s="7" t="e">
        <f t="shared" si="32"/>
        <v>#DIV/0!</v>
      </c>
      <c r="H492" s="7" t="e">
        <f t="shared" si="31"/>
        <v>#DIV/0!</v>
      </c>
    </row>
    <row r="493" spans="1:8" s="3" customFormat="1" ht="12.75" hidden="1">
      <c r="A493" s="85" t="s">
        <v>124</v>
      </c>
      <c r="B493" s="81" t="s">
        <v>147</v>
      </c>
      <c r="C493" s="36"/>
      <c r="D493" s="36"/>
      <c r="E493" s="366"/>
      <c r="F493" s="347"/>
      <c r="G493" s="7" t="e">
        <f t="shared" si="32"/>
        <v>#DIV/0!</v>
      </c>
      <c r="H493" s="7" t="e">
        <f t="shared" si="31"/>
        <v>#DIV/0!</v>
      </c>
    </row>
    <row r="494" spans="1:8" s="3" customFormat="1" ht="12.75" hidden="1">
      <c r="A494" s="85" t="s">
        <v>126</v>
      </c>
      <c r="B494" s="81" t="s">
        <v>149</v>
      </c>
      <c r="C494" s="36"/>
      <c r="D494" s="36">
        <v>15000</v>
      </c>
      <c r="E494" s="366">
        <v>15000</v>
      </c>
      <c r="F494" s="347">
        <v>15000</v>
      </c>
      <c r="G494" s="7" t="e">
        <f t="shared" si="32"/>
        <v>#DIV/0!</v>
      </c>
      <c r="H494" s="7">
        <f t="shared" si="31"/>
        <v>0</v>
      </c>
    </row>
    <row r="495" spans="1:8" s="3" customFormat="1" ht="12.75" hidden="1">
      <c r="A495" s="85" t="s">
        <v>128</v>
      </c>
      <c r="B495" s="81" t="s">
        <v>150</v>
      </c>
      <c r="C495" s="36">
        <v>19000</v>
      </c>
      <c r="D495" s="36">
        <v>10000</v>
      </c>
      <c r="E495" s="366">
        <v>10000</v>
      </c>
      <c r="F495" s="347">
        <v>10000</v>
      </c>
      <c r="G495" s="7">
        <f t="shared" si="32"/>
        <v>-0.47368421052631576</v>
      </c>
      <c r="H495" s="7">
        <f t="shared" si="31"/>
        <v>0</v>
      </c>
    </row>
    <row r="496" spans="1:8" s="3" customFormat="1" ht="12.75" hidden="1">
      <c r="A496" s="62" t="s">
        <v>749</v>
      </c>
      <c r="B496" s="63" t="s">
        <v>152</v>
      </c>
      <c r="C496" s="64">
        <f>SUM(C497:C500)</f>
        <v>6000</v>
      </c>
      <c r="D496" s="64">
        <f>SUM(D497:D500)</f>
        <v>6000</v>
      </c>
      <c r="E496" s="367">
        <f>SUM(E497:E500)</f>
        <v>6000</v>
      </c>
      <c r="F496" s="343">
        <f>SUM(F497:F500)</f>
        <v>6000</v>
      </c>
      <c r="G496" s="7">
        <f t="shared" si="32"/>
        <v>0</v>
      </c>
      <c r="H496" s="7">
        <f t="shared" si="31"/>
        <v>0</v>
      </c>
    </row>
    <row r="497" spans="1:8" s="3" customFormat="1" ht="12.75" hidden="1">
      <c r="A497" s="85" t="s">
        <v>94</v>
      </c>
      <c r="B497" s="81" t="s">
        <v>153</v>
      </c>
      <c r="C497" s="36"/>
      <c r="D497" s="36"/>
      <c r="E497" s="366"/>
      <c r="F497" s="347"/>
      <c r="G497" s="7" t="e">
        <f t="shared" si="32"/>
        <v>#DIV/0!</v>
      </c>
      <c r="H497" s="7" t="e">
        <f t="shared" si="31"/>
        <v>#DIV/0!</v>
      </c>
    </row>
    <row r="498" spans="1:8" s="3" customFormat="1" ht="12.75" hidden="1">
      <c r="A498" s="85" t="s">
        <v>97</v>
      </c>
      <c r="B498" s="81" t="s">
        <v>146</v>
      </c>
      <c r="C498" s="36"/>
      <c r="D498" s="36"/>
      <c r="E498" s="366"/>
      <c r="F498" s="347"/>
      <c r="G498" s="7" t="e">
        <f t="shared" si="32"/>
        <v>#DIV/0!</v>
      </c>
      <c r="H498" s="7" t="e">
        <f t="shared" si="31"/>
        <v>#DIV/0!</v>
      </c>
    </row>
    <row r="499" spans="1:8" s="3" customFormat="1" ht="12.75" hidden="1">
      <c r="A499" s="85" t="s">
        <v>100</v>
      </c>
      <c r="B499" s="81" t="s">
        <v>154</v>
      </c>
      <c r="C499" s="36"/>
      <c r="D499" s="36"/>
      <c r="E499" s="366"/>
      <c r="F499" s="347"/>
      <c r="G499" s="7" t="e">
        <f t="shared" si="32"/>
        <v>#DIV/0!</v>
      </c>
      <c r="H499" s="7" t="e">
        <f t="shared" si="31"/>
        <v>#DIV/0!</v>
      </c>
    </row>
    <row r="500" spans="1:8" s="3" customFormat="1" ht="12.75" hidden="1">
      <c r="A500" s="85" t="s">
        <v>126</v>
      </c>
      <c r="B500" s="81" t="s">
        <v>155</v>
      </c>
      <c r="C500" s="36">
        <v>6000</v>
      </c>
      <c r="D500" s="36">
        <v>6000</v>
      </c>
      <c r="E500" s="366">
        <v>6000</v>
      </c>
      <c r="F500" s="347">
        <v>6000</v>
      </c>
      <c r="G500" s="7">
        <f t="shared" si="32"/>
        <v>0</v>
      </c>
      <c r="H500" s="7">
        <f t="shared" si="31"/>
        <v>0</v>
      </c>
    </row>
    <row r="501" spans="1:8" s="3" customFormat="1" ht="12.75" hidden="1">
      <c r="A501" s="62" t="s">
        <v>554</v>
      </c>
      <c r="B501" s="83" t="s">
        <v>158</v>
      </c>
      <c r="C501" s="64">
        <f>SUM(C502:C505)</f>
        <v>4000</v>
      </c>
      <c r="D501" s="64">
        <f>SUM(D502:D505)</f>
        <v>5000</v>
      </c>
      <c r="E501" s="430">
        <f>SUM(E502:E505)</f>
        <v>6000</v>
      </c>
      <c r="F501" s="343">
        <f>SUM(F502:F505)</f>
        <v>6000</v>
      </c>
      <c r="G501" s="7">
        <f t="shared" si="32"/>
        <v>0.25</v>
      </c>
      <c r="H501" s="7">
        <f t="shared" si="31"/>
        <v>0.2</v>
      </c>
    </row>
    <row r="502" spans="1:8" s="3" customFormat="1" ht="12.75" hidden="1">
      <c r="A502" s="85" t="s">
        <v>94</v>
      </c>
      <c r="B502" s="35" t="s">
        <v>159</v>
      </c>
      <c r="C502" s="36">
        <v>0</v>
      </c>
      <c r="D502" s="36">
        <v>0</v>
      </c>
      <c r="E502" s="429">
        <v>3500</v>
      </c>
      <c r="F502" s="347">
        <v>3500</v>
      </c>
      <c r="G502" s="7" t="e">
        <f t="shared" si="32"/>
        <v>#DIV/0!</v>
      </c>
      <c r="H502" s="7" t="e">
        <f t="shared" si="31"/>
        <v>#DIV/0!</v>
      </c>
    </row>
    <row r="503" spans="1:8" s="3" customFormat="1" ht="12.75" hidden="1">
      <c r="A503" s="85" t="s">
        <v>97</v>
      </c>
      <c r="B503" s="35" t="s">
        <v>160</v>
      </c>
      <c r="C503" s="36">
        <v>4000</v>
      </c>
      <c r="D503" s="36">
        <v>3000</v>
      </c>
      <c r="E503" s="429">
        <v>0</v>
      </c>
      <c r="F503" s="347"/>
      <c r="G503" s="7">
        <f t="shared" si="32"/>
        <v>-0.25</v>
      </c>
      <c r="H503" s="7">
        <f t="shared" si="31"/>
        <v>-1</v>
      </c>
    </row>
    <row r="504" spans="1:8" s="3" customFormat="1" ht="12.75" hidden="1">
      <c r="A504" s="85" t="s">
        <v>100</v>
      </c>
      <c r="B504" s="35" t="s">
        <v>161</v>
      </c>
      <c r="C504" s="36">
        <v>0</v>
      </c>
      <c r="D504" s="36">
        <v>2000</v>
      </c>
      <c r="E504" s="429">
        <v>1500</v>
      </c>
      <c r="F504" s="347">
        <v>1500</v>
      </c>
      <c r="G504" s="7" t="e">
        <f t="shared" si="32"/>
        <v>#DIV/0!</v>
      </c>
      <c r="H504" s="7">
        <f t="shared" si="31"/>
        <v>-0.25</v>
      </c>
    </row>
    <row r="505" spans="1:8" s="3" customFormat="1" ht="12.75" hidden="1">
      <c r="A505" s="85" t="s">
        <v>128</v>
      </c>
      <c r="B505" s="35" t="s">
        <v>162</v>
      </c>
      <c r="C505" s="36">
        <v>0</v>
      </c>
      <c r="D505" s="36">
        <v>0</v>
      </c>
      <c r="E505" s="429">
        <v>1000</v>
      </c>
      <c r="F505" s="347">
        <v>1000</v>
      </c>
      <c r="G505" s="7" t="e">
        <f t="shared" si="32"/>
        <v>#DIV/0!</v>
      </c>
      <c r="H505" s="7" t="e">
        <f t="shared" si="31"/>
        <v>#DIV/0!</v>
      </c>
    </row>
    <row r="506" spans="1:8" s="3" customFormat="1" ht="12.75" hidden="1">
      <c r="A506" s="62" t="s">
        <v>555</v>
      </c>
      <c r="B506" s="83" t="s">
        <v>164</v>
      </c>
      <c r="C506" s="64">
        <f>SUM(C507:C512)</f>
        <v>5000</v>
      </c>
      <c r="D506" s="64">
        <f>SUM(D507:D512)</f>
        <v>6000</v>
      </c>
      <c r="E506" s="430">
        <f>SUM(E507:E512)</f>
        <v>6000</v>
      </c>
      <c r="F506" s="343">
        <f>SUM(F507:F512)</f>
        <v>6000</v>
      </c>
      <c r="G506" s="7">
        <f t="shared" si="32"/>
        <v>0.2</v>
      </c>
      <c r="H506" s="7">
        <f t="shared" si="31"/>
        <v>0</v>
      </c>
    </row>
    <row r="507" spans="1:8" s="3" customFormat="1" ht="12.75" hidden="1">
      <c r="A507" s="85" t="s">
        <v>94</v>
      </c>
      <c r="B507" s="81" t="s">
        <v>165</v>
      </c>
      <c r="C507" s="36">
        <v>3000</v>
      </c>
      <c r="D507" s="36">
        <v>0</v>
      </c>
      <c r="E507" s="429">
        <v>4000</v>
      </c>
      <c r="F507" s="347">
        <v>4000</v>
      </c>
      <c r="G507" s="7">
        <f t="shared" si="32"/>
        <v>-1</v>
      </c>
      <c r="H507" s="7" t="e">
        <f t="shared" si="31"/>
        <v>#DIV/0!</v>
      </c>
    </row>
    <row r="508" spans="1:8" s="3" customFormat="1" ht="12.75" hidden="1">
      <c r="A508" s="85" t="s">
        <v>97</v>
      </c>
      <c r="B508" s="81" t="s">
        <v>166</v>
      </c>
      <c r="C508" s="36">
        <v>0</v>
      </c>
      <c r="D508" s="36">
        <v>4000</v>
      </c>
      <c r="E508" s="429">
        <v>1000</v>
      </c>
      <c r="F508" s="347">
        <v>1000</v>
      </c>
      <c r="G508" s="7" t="e">
        <f t="shared" si="32"/>
        <v>#DIV/0!</v>
      </c>
      <c r="H508" s="7">
        <f t="shared" si="31"/>
        <v>-0.75</v>
      </c>
    </row>
    <row r="509" spans="1:8" s="3" customFormat="1" ht="12.75" hidden="1">
      <c r="A509" s="85" t="s">
        <v>100</v>
      </c>
      <c r="B509" s="81" t="s">
        <v>167</v>
      </c>
      <c r="C509" s="36">
        <v>0</v>
      </c>
      <c r="D509" s="36">
        <v>0</v>
      </c>
      <c r="E509" s="366">
        <v>0</v>
      </c>
      <c r="F509" s="347">
        <v>0</v>
      </c>
      <c r="G509" s="7" t="e">
        <f t="shared" si="32"/>
        <v>#DIV/0!</v>
      </c>
      <c r="H509" s="7" t="e">
        <f t="shared" si="31"/>
        <v>#DIV/0!</v>
      </c>
    </row>
    <row r="510" spans="1:8" s="3" customFormat="1" ht="12.75" hidden="1">
      <c r="A510" s="85" t="s">
        <v>102</v>
      </c>
      <c r="B510" s="81" t="s">
        <v>168</v>
      </c>
      <c r="C510" s="36">
        <v>2000</v>
      </c>
      <c r="D510" s="36">
        <v>2000</v>
      </c>
      <c r="E510" s="429">
        <v>1000</v>
      </c>
      <c r="F510" s="347">
        <v>1000</v>
      </c>
      <c r="G510" s="7">
        <f t="shared" si="32"/>
        <v>0</v>
      </c>
      <c r="H510" s="7">
        <f t="shared" si="31"/>
        <v>-0.5</v>
      </c>
    </row>
    <row r="511" spans="1:8" s="3" customFormat="1" ht="12.75" hidden="1">
      <c r="A511" s="85" t="s">
        <v>122</v>
      </c>
      <c r="B511" s="81" t="s">
        <v>169</v>
      </c>
      <c r="C511" s="36">
        <v>0</v>
      </c>
      <c r="D511" s="36">
        <v>0</v>
      </c>
      <c r="E511" s="366">
        <v>0</v>
      </c>
      <c r="F511" s="347">
        <v>0</v>
      </c>
      <c r="G511" s="7" t="e">
        <f t="shared" si="32"/>
        <v>#DIV/0!</v>
      </c>
      <c r="H511" s="7" t="e">
        <f t="shared" si="31"/>
        <v>#DIV/0!</v>
      </c>
    </row>
    <row r="512" spans="1:8" s="3" customFormat="1" ht="12.75" hidden="1">
      <c r="A512" s="85" t="s">
        <v>128</v>
      </c>
      <c r="B512" s="81" t="s">
        <v>170</v>
      </c>
      <c r="C512" s="36">
        <v>0</v>
      </c>
      <c r="D512" s="36">
        <v>0</v>
      </c>
      <c r="E512" s="366">
        <v>0</v>
      </c>
      <c r="F512" s="347">
        <v>0</v>
      </c>
      <c r="G512" s="7" t="e">
        <f t="shared" si="32"/>
        <v>#DIV/0!</v>
      </c>
      <c r="H512" s="7" t="e">
        <f t="shared" si="31"/>
        <v>#DIV/0!</v>
      </c>
    </row>
    <row r="513" spans="1:8" s="3" customFormat="1" ht="12.75" hidden="1">
      <c r="A513" s="62" t="s">
        <v>806</v>
      </c>
      <c r="B513" s="63" t="s">
        <v>807</v>
      </c>
      <c r="C513" s="64">
        <v>0</v>
      </c>
      <c r="D513" s="64">
        <v>0</v>
      </c>
      <c r="E513" s="367">
        <v>0</v>
      </c>
      <c r="F513" s="343">
        <v>0</v>
      </c>
      <c r="G513" s="7" t="e">
        <f t="shared" si="32"/>
        <v>#DIV/0!</v>
      </c>
      <c r="H513" s="7" t="e">
        <f t="shared" si="31"/>
        <v>#DIV/0!</v>
      </c>
    </row>
    <row r="514" spans="1:8" s="3" customFormat="1" ht="12.75" hidden="1">
      <c r="A514" s="62" t="s">
        <v>797</v>
      </c>
      <c r="B514" s="63" t="s">
        <v>174</v>
      </c>
      <c r="C514" s="64">
        <f>SUM(C515:C515)</f>
        <v>0</v>
      </c>
      <c r="D514" s="64">
        <f>SUM(D515:D515)</f>
        <v>0</v>
      </c>
      <c r="E514" s="367">
        <f>SUM(E515:E515)</f>
        <v>0</v>
      </c>
      <c r="F514" s="343">
        <f>SUM(F515:F515)</f>
        <v>0</v>
      </c>
      <c r="G514" s="7" t="e">
        <f t="shared" si="32"/>
        <v>#DIV/0!</v>
      </c>
      <c r="H514" s="7" t="e">
        <f t="shared" si="31"/>
        <v>#DIV/0!</v>
      </c>
    </row>
    <row r="515" spans="1:8" s="3" customFormat="1" ht="12.75" hidden="1">
      <c r="A515" s="85" t="s">
        <v>94</v>
      </c>
      <c r="B515" s="148" t="s">
        <v>175</v>
      </c>
      <c r="C515" s="36"/>
      <c r="D515" s="36"/>
      <c r="E515" s="366"/>
      <c r="F515" s="347"/>
      <c r="G515" s="7" t="e">
        <f t="shared" si="32"/>
        <v>#DIV/0!</v>
      </c>
      <c r="H515" s="7" t="e">
        <f t="shared" si="31"/>
        <v>#DIV/0!</v>
      </c>
    </row>
    <row r="516" spans="1:8" s="3" customFormat="1" ht="12.75" hidden="1">
      <c r="A516" s="62" t="s">
        <v>556</v>
      </c>
      <c r="B516" s="63" t="s">
        <v>180</v>
      </c>
      <c r="C516" s="64">
        <f>SUM(C517)</f>
        <v>500</v>
      </c>
      <c r="D516" s="64">
        <f>SUM(D517)</f>
        <v>600</v>
      </c>
      <c r="E516" s="430">
        <f>SUM(E517)</f>
        <v>3500</v>
      </c>
      <c r="F516" s="343">
        <f>SUM(F517)</f>
        <v>3500</v>
      </c>
      <c r="G516" s="7">
        <f aca="true" t="shared" si="33" ref="G516:G523">(D516-C516)/C516</f>
        <v>0.2</v>
      </c>
      <c r="H516" s="7">
        <f t="shared" si="31"/>
        <v>4.833333333333333</v>
      </c>
    </row>
    <row r="517" spans="1:8" s="3" customFormat="1" ht="12.75" hidden="1">
      <c r="A517" s="148"/>
      <c r="B517" s="35"/>
      <c r="C517" s="36">
        <v>500</v>
      </c>
      <c r="D517" s="36">
        <v>600</v>
      </c>
      <c r="E517" s="429">
        <v>3500</v>
      </c>
      <c r="F517" s="347">
        <v>3500</v>
      </c>
      <c r="G517" s="7">
        <f t="shared" si="33"/>
        <v>0.2</v>
      </c>
      <c r="H517" s="7">
        <f t="shared" si="31"/>
        <v>4.833333333333333</v>
      </c>
    </row>
    <row r="518" spans="1:8" s="3" customFormat="1" ht="12.75" hidden="1">
      <c r="A518" s="62" t="s">
        <v>799</v>
      </c>
      <c r="B518" s="63" t="s">
        <v>18</v>
      </c>
      <c r="C518" s="64">
        <f>SUM(C519:C523)</f>
        <v>72178</v>
      </c>
      <c r="D518" s="64">
        <f>SUM(D519:D523)</f>
        <v>36000</v>
      </c>
      <c r="E518" s="430">
        <f>SUM(E519:E523)</f>
        <v>36000</v>
      </c>
      <c r="F518" s="343">
        <f>SUM(F519:F523)</f>
        <v>36000</v>
      </c>
      <c r="G518" s="7">
        <f t="shared" si="33"/>
        <v>-0.5012330627060877</v>
      </c>
      <c r="H518" s="7">
        <f t="shared" si="31"/>
        <v>0</v>
      </c>
    </row>
    <row r="519" spans="1:8" s="3" customFormat="1" ht="12.75" hidden="1">
      <c r="A519" s="85" t="s">
        <v>97</v>
      </c>
      <c r="B519" s="35" t="s">
        <v>182</v>
      </c>
      <c r="C519" s="36">
        <v>72178</v>
      </c>
      <c r="D519" s="36">
        <v>10000</v>
      </c>
      <c r="E519" s="366">
        <v>10000</v>
      </c>
      <c r="F519" s="347">
        <v>10000</v>
      </c>
      <c r="G519" s="7">
        <f t="shared" si="33"/>
        <v>-0.8614536285294688</v>
      </c>
      <c r="H519" s="7">
        <f t="shared" si="31"/>
        <v>0</v>
      </c>
    </row>
    <row r="520" spans="1:8" s="3" customFormat="1" ht="12.75" hidden="1">
      <c r="A520" s="85" t="s">
        <v>100</v>
      </c>
      <c r="B520" s="35" t="s">
        <v>183</v>
      </c>
      <c r="C520" s="36"/>
      <c r="D520" s="36">
        <v>11000</v>
      </c>
      <c r="E520" s="429">
        <v>8000</v>
      </c>
      <c r="F520" s="347">
        <v>8000</v>
      </c>
      <c r="G520" s="7" t="e">
        <f t="shared" si="33"/>
        <v>#DIV/0!</v>
      </c>
      <c r="H520" s="7">
        <f t="shared" si="31"/>
        <v>-0.2727272727272727</v>
      </c>
    </row>
    <row r="521" spans="1:8" s="3" customFormat="1" ht="12.75" hidden="1">
      <c r="A521" s="85" t="s">
        <v>128</v>
      </c>
      <c r="B521" s="35" t="s">
        <v>184</v>
      </c>
      <c r="C521" s="36"/>
      <c r="D521" s="36"/>
      <c r="E521" s="366"/>
      <c r="F521" s="347"/>
      <c r="G521" s="7" t="e">
        <f t="shared" si="33"/>
        <v>#DIV/0!</v>
      </c>
      <c r="H521" s="7" t="e">
        <f t="shared" si="31"/>
        <v>#DIV/0!</v>
      </c>
    </row>
    <row r="522" spans="1:8" s="3" customFormat="1" ht="12.75" hidden="1">
      <c r="A522" s="85" t="s">
        <v>104</v>
      </c>
      <c r="B522" s="35" t="s">
        <v>185</v>
      </c>
      <c r="C522" s="36"/>
      <c r="D522" s="36">
        <v>12000</v>
      </c>
      <c r="E522" s="429">
        <v>15000</v>
      </c>
      <c r="F522" s="347">
        <v>15000</v>
      </c>
      <c r="G522" s="7" t="e">
        <f t="shared" si="33"/>
        <v>#DIV/0!</v>
      </c>
      <c r="H522" s="7">
        <f t="shared" si="31"/>
        <v>0.25</v>
      </c>
    </row>
    <row r="523" spans="1:8" s="3" customFormat="1" ht="12.75" hidden="1">
      <c r="A523" s="85" t="s">
        <v>122</v>
      </c>
      <c r="B523" s="35" t="s">
        <v>186</v>
      </c>
      <c r="C523" s="36"/>
      <c r="D523" s="36">
        <v>3000</v>
      </c>
      <c r="E523" s="366">
        <v>3000</v>
      </c>
      <c r="F523" s="347">
        <v>3000</v>
      </c>
      <c r="G523" s="7" t="e">
        <f t="shared" si="33"/>
        <v>#DIV/0!</v>
      </c>
      <c r="H523" s="7">
        <f t="shared" si="31"/>
        <v>0</v>
      </c>
    </row>
    <row r="524" spans="1:8" s="3" customFormat="1" ht="25.5">
      <c r="A524" s="90" t="s">
        <v>557</v>
      </c>
      <c r="B524" s="234" t="s">
        <v>411</v>
      </c>
      <c r="C524" s="36">
        <f>C525</f>
        <v>0</v>
      </c>
      <c r="D524" s="36">
        <f>D525</f>
        <v>0</v>
      </c>
      <c r="E524" s="429">
        <f>E525</f>
        <v>0</v>
      </c>
      <c r="F524" s="347">
        <v>170000</v>
      </c>
      <c r="G524" s="7"/>
      <c r="H524" s="7"/>
    </row>
    <row r="525" spans="1:8" s="3" customFormat="1" ht="12.75" hidden="1">
      <c r="A525" s="267" t="s">
        <v>557</v>
      </c>
      <c r="B525" s="119" t="s">
        <v>21</v>
      </c>
      <c r="C525" s="64">
        <f>SUM(C526:C529)</f>
        <v>0</v>
      </c>
      <c r="D525" s="64">
        <f>SUM(D526:D529)</f>
        <v>0</v>
      </c>
      <c r="E525" s="430">
        <f>SUM(E526)</f>
        <v>0</v>
      </c>
      <c r="F525" s="343">
        <f>SUM(F526:F529)</f>
        <v>0</v>
      </c>
      <c r="G525" s="7" t="e">
        <f aca="true" t="shared" si="34" ref="G525:G555">(D525-C525)/C525</f>
        <v>#DIV/0!</v>
      </c>
      <c r="H525" s="7" t="e">
        <f t="shared" si="31"/>
        <v>#DIV/0!</v>
      </c>
    </row>
    <row r="526" spans="1:8" s="3" customFormat="1" ht="12.75" hidden="1">
      <c r="A526" s="92" t="s">
        <v>94</v>
      </c>
      <c r="B526" s="114" t="s">
        <v>190</v>
      </c>
      <c r="C526" s="33">
        <f>SUM(C527:C529)</f>
        <v>0</v>
      </c>
      <c r="D526" s="33">
        <f>SUM(D527:D529)</f>
        <v>0</v>
      </c>
      <c r="E526" s="436">
        <f>SUM(E527:E529)</f>
        <v>0</v>
      </c>
      <c r="F526" s="544">
        <f>SUM(F527:F529)</f>
        <v>0</v>
      </c>
      <c r="G526" s="7" t="e">
        <f t="shared" si="34"/>
        <v>#DIV/0!</v>
      </c>
      <c r="H526" s="7" t="e">
        <f t="shared" si="31"/>
        <v>#DIV/0!</v>
      </c>
    </row>
    <row r="527" spans="1:8" s="3" customFormat="1" ht="12.75" hidden="1">
      <c r="A527" s="85"/>
      <c r="B527" s="35" t="s">
        <v>816</v>
      </c>
      <c r="C527" s="36"/>
      <c r="D527" s="36"/>
      <c r="E527" s="429">
        <v>0</v>
      </c>
      <c r="F527" s="347"/>
      <c r="G527" s="7" t="e">
        <f t="shared" si="34"/>
        <v>#DIV/0!</v>
      </c>
      <c r="H527" s="7" t="e">
        <f t="shared" si="31"/>
        <v>#DIV/0!</v>
      </c>
    </row>
    <row r="528" spans="1:8" s="3" customFormat="1" ht="12.75" hidden="1">
      <c r="A528" s="85"/>
      <c r="B528" s="35" t="s">
        <v>192</v>
      </c>
      <c r="C528" s="36"/>
      <c r="D528" s="36"/>
      <c r="E528" s="366"/>
      <c r="F528" s="347"/>
      <c r="G528" s="7" t="e">
        <f t="shared" si="34"/>
        <v>#DIV/0!</v>
      </c>
      <c r="H528" s="7" t="e">
        <f t="shared" si="31"/>
        <v>#DIV/0!</v>
      </c>
    </row>
    <row r="529" spans="1:8" s="3" customFormat="1" ht="12.75" hidden="1">
      <c r="A529" s="149"/>
      <c r="B529" s="38" t="s">
        <v>193</v>
      </c>
      <c r="C529" s="39"/>
      <c r="D529" s="39"/>
      <c r="E529" s="369"/>
      <c r="F529" s="545"/>
      <c r="G529" s="7" t="e">
        <f t="shared" si="34"/>
        <v>#DIV/0!</v>
      </c>
      <c r="H529" s="7" t="e">
        <f t="shared" si="31"/>
        <v>#DIV/0!</v>
      </c>
    </row>
    <row r="530" spans="1:8" ht="12.75">
      <c r="A530" s="288" t="s">
        <v>666</v>
      </c>
      <c r="B530" s="156" t="s">
        <v>75</v>
      </c>
      <c r="C530" s="145">
        <f>SUM(C531+C606+C608)</f>
        <v>1341241.94</v>
      </c>
      <c r="D530" s="145">
        <f>SUM(D531+D606+D608)</f>
        <v>1249880.8</v>
      </c>
      <c r="E530" s="449">
        <f>SUM(E531+E606+E608)</f>
        <v>1625646.875</v>
      </c>
      <c r="F530" s="449">
        <f>SUM(F531+F606+F608)</f>
        <v>1764143.9</v>
      </c>
      <c r="G530" s="7">
        <f t="shared" si="34"/>
        <v>-0.06811682312886809</v>
      </c>
      <c r="H530" s="7">
        <f t="shared" si="31"/>
        <v>0.41144971584490286</v>
      </c>
    </row>
    <row r="531" spans="1:8" ht="12.75">
      <c r="A531" s="283" t="s">
        <v>667</v>
      </c>
      <c r="B531" s="146" t="s">
        <v>230</v>
      </c>
      <c r="C531" s="147">
        <f>C532+C542+C600</f>
        <v>1090241.94</v>
      </c>
      <c r="D531" s="147">
        <f>D532+D542+D600</f>
        <v>998880.8</v>
      </c>
      <c r="E531" s="432">
        <f>E532+E542+E600</f>
        <v>1229646.875</v>
      </c>
      <c r="F531" s="548">
        <f>F532+F542+F600</f>
        <v>1123143.9</v>
      </c>
      <c r="G531" s="7">
        <f t="shared" si="34"/>
        <v>-0.08379895933924529</v>
      </c>
      <c r="H531" s="7">
        <f t="shared" si="31"/>
        <v>0.12440233108895461</v>
      </c>
    </row>
    <row r="532" spans="1:8" ht="12.75">
      <c r="A532" s="90" t="s">
        <v>546</v>
      </c>
      <c r="B532" s="81" t="s">
        <v>91</v>
      </c>
      <c r="C532" s="88">
        <f>SUM(C533+C539+C540+C541)</f>
        <v>899741.94</v>
      </c>
      <c r="D532" s="88">
        <f>SUM(D533+D539+D540+D541)</f>
        <v>833680.8</v>
      </c>
      <c r="E532" s="435">
        <f>SUM(E533+E539+E540+E541)</f>
        <v>1052146.875</v>
      </c>
      <c r="F532" s="88">
        <f>SUM(F533+F539+F540+F541)</f>
        <v>953643.8999999999</v>
      </c>
      <c r="G532" s="7">
        <f t="shared" si="34"/>
        <v>-0.07342231929301851</v>
      </c>
      <c r="H532" s="7">
        <f t="shared" si="31"/>
        <v>0.14389572124007158</v>
      </c>
    </row>
    <row r="533" spans="1:8" ht="12.75" hidden="1">
      <c r="A533" s="62" t="s">
        <v>727</v>
      </c>
      <c r="B533" s="83" t="s">
        <v>808</v>
      </c>
      <c r="C533" s="64">
        <f>SUM(C534:C538)</f>
        <v>673964</v>
      </c>
      <c r="D533" s="64">
        <f>SUM(D534:D538)</f>
        <v>624480</v>
      </c>
      <c r="E533" s="430">
        <f>SUM(E534:E538)</f>
        <v>788125</v>
      </c>
      <c r="F533" s="343">
        <f>SUM(F534:F538)</f>
        <v>714340</v>
      </c>
      <c r="G533" s="7">
        <f t="shared" si="34"/>
        <v>-0.07342231929301862</v>
      </c>
      <c r="H533" s="7">
        <f t="shared" si="31"/>
        <v>0.14389572124007174</v>
      </c>
    </row>
    <row r="534" spans="1:11" ht="12.75" hidden="1">
      <c r="A534" s="85" t="s">
        <v>94</v>
      </c>
      <c r="B534" s="81" t="s">
        <v>196</v>
      </c>
      <c r="C534" s="36">
        <v>666964</v>
      </c>
      <c r="D534" s="36">
        <v>624480</v>
      </c>
      <c r="E534" s="429">
        <v>778125</v>
      </c>
      <c r="F534" s="347">
        <v>714340</v>
      </c>
      <c r="G534" s="7">
        <f t="shared" si="34"/>
        <v>-0.06369759087446998</v>
      </c>
      <c r="H534" s="7">
        <f t="shared" si="31"/>
        <v>0.14389572124007174</v>
      </c>
      <c r="I534" s="4"/>
      <c r="K534" s="4"/>
    </row>
    <row r="535" spans="1:8" ht="12.75" hidden="1">
      <c r="A535" s="85" t="s">
        <v>97</v>
      </c>
      <c r="B535" s="35" t="s">
        <v>98</v>
      </c>
      <c r="C535" s="36"/>
      <c r="D535" s="36"/>
      <c r="E535" s="429"/>
      <c r="F535" s="347"/>
      <c r="G535" s="7" t="e">
        <f t="shared" si="34"/>
        <v>#DIV/0!</v>
      </c>
      <c r="H535" s="7" t="e">
        <f aca="true" t="shared" si="35" ref="H535:H566">(F535-D535)/D535</f>
        <v>#DIV/0!</v>
      </c>
    </row>
    <row r="536" spans="1:8" ht="12.75" hidden="1">
      <c r="A536" s="85" t="s">
        <v>100</v>
      </c>
      <c r="B536" s="35" t="s">
        <v>101</v>
      </c>
      <c r="C536" s="36"/>
      <c r="D536" s="36"/>
      <c r="E536" s="429"/>
      <c r="F536" s="347"/>
      <c r="G536" s="7" t="e">
        <f t="shared" si="34"/>
        <v>#DIV/0!</v>
      </c>
      <c r="H536" s="7" t="e">
        <f t="shared" si="35"/>
        <v>#DIV/0!</v>
      </c>
    </row>
    <row r="537" spans="1:8" ht="12.75" hidden="1">
      <c r="A537" s="85" t="s">
        <v>102</v>
      </c>
      <c r="B537" s="35" t="s">
        <v>103</v>
      </c>
      <c r="C537" s="36"/>
      <c r="D537" s="36"/>
      <c r="E537" s="429"/>
      <c r="F537" s="347"/>
      <c r="G537" s="7" t="e">
        <f t="shared" si="34"/>
        <v>#DIV/0!</v>
      </c>
      <c r="H537" s="7" t="e">
        <f t="shared" si="35"/>
        <v>#DIV/0!</v>
      </c>
    </row>
    <row r="538" spans="1:8" ht="12.75" hidden="1">
      <c r="A538" s="85" t="s">
        <v>104</v>
      </c>
      <c r="B538" s="35" t="s">
        <v>105</v>
      </c>
      <c r="C538" s="36">
        <v>7000</v>
      </c>
      <c r="D538" s="36">
        <v>0</v>
      </c>
      <c r="E538" s="429">
        <v>10000</v>
      </c>
      <c r="F538" s="347">
        <v>0</v>
      </c>
      <c r="G538" s="7">
        <f t="shared" si="34"/>
        <v>-1</v>
      </c>
      <c r="H538" s="7" t="e">
        <f t="shared" si="35"/>
        <v>#DIV/0!</v>
      </c>
    </row>
    <row r="539" spans="1:8" ht="12.75" hidden="1">
      <c r="A539" s="62" t="s">
        <v>729</v>
      </c>
      <c r="B539" s="63" t="s">
        <v>109</v>
      </c>
      <c r="C539" s="64"/>
      <c r="D539" s="64"/>
      <c r="E539" s="430"/>
      <c r="F539" s="343"/>
      <c r="G539" s="7" t="e">
        <f t="shared" si="34"/>
        <v>#DIV/0!</v>
      </c>
      <c r="H539" s="7" t="e">
        <f t="shared" si="35"/>
        <v>#DIV/0!</v>
      </c>
    </row>
    <row r="540" spans="1:8" ht="12.75" hidden="1">
      <c r="A540" s="62" t="s">
        <v>731</v>
      </c>
      <c r="B540" s="63" t="s">
        <v>111</v>
      </c>
      <c r="C540" s="64">
        <f>C533*0.33</f>
        <v>222408.12000000002</v>
      </c>
      <c r="D540" s="64">
        <f>D533*0.33</f>
        <v>206078.40000000002</v>
      </c>
      <c r="E540" s="430">
        <f>E533*0.33</f>
        <v>260081.25</v>
      </c>
      <c r="F540" s="343">
        <f>F533*0.33</f>
        <v>235732.2</v>
      </c>
      <c r="G540" s="7">
        <f t="shared" si="34"/>
        <v>-0.07342231929301861</v>
      </c>
      <c r="H540" s="7">
        <f t="shared" si="35"/>
        <v>0.14389572124007166</v>
      </c>
    </row>
    <row r="541" spans="1:8" ht="12.75" hidden="1">
      <c r="A541" s="62" t="s">
        <v>728</v>
      </c>
      <c r="B541" s="63" t="s">
        <v>113</v>
      </c>
      <c r="C541" s="64">
        <f>C533*0.005</f>
        <v>3369.82</v>
      </c>
      <c r="D541" s="64">
        <f>D533*0.005</f>
        <v>3122.4</v>
      </c>
      <c r="E541" s="430">
        <f>E533*0.005</f>
        <v>3940.625</v>
      </c>
      <c r="F541" s="343">
        <f>F533*0.005</f>
        <v>3571.7000000000003</v>
      </c>
      <c r="G541" s="7">
        <f t="shared" si="34"/>
        <v>-0.07342231929301864</v>
      </c>
      <c r="H541" s="7">
        <f t="shared" si="35"/>
        <v>0.1438957212400718</v>
      </c>
    </row>
    <row r="542" spans="1:8" ht="12.75">
      <c r="A542" s="90" t="s">
        <v>550</v>
      </c>
      <c r="B542" s="81" t="s">
        <v>114</v>
      </c>
      <c r="C542" s="88">
        <f>SUM(C543+C554+C557+C560+C569+C574+C579+C586+C587+C592+C594)</f>
        <v>190500</v>
      </c>
      <c r="D542" s="88">
        <f>SUM(D543+D554+D557+D560+D569+D574+D579+D586+D587+D592+D594)</f>
        <v>165200</v>
      </c>
      <c r="E542" s="429">
        <f>SUM(E543+E554+E557+E560+E569+E574+E579+E586+E587+E592+E594)</f>
        <v>177500</v>
      </c>
      <c r="F542" s="347">
        <f>SUM(F543+F554+F557+F560+F569+F574+F579+F586+F587+F592+F594)</f>
        <v>169500</v>
      </c>
      <c r="G542" s="7">
        <f t="shared" si="34"/>
        <v>-0.13280839895013125</v>
      </c>
      <c r="H542" s="7">
        <f t="shared" si="35"/>
        <v>0.02602905569007264</v>
      </c>
    </row>
    <row r="543" spans="1:8" ht="12.75" hidden="1">
      <c r="A543" s="62" t="s">
        <v>551</v>
      </c>
      <c r="B543" s="83" t="s">
        <v>764</v>
      </c>
      <c r="C543" s="64">
        <v>34000</v>
      </c>
      <c r="D543" s="64">
        <f>SUM(D544:D553)</f>
        <v>43200</v>
      </c>
      <c r="E543" s="430">
        <f>SUM(E544:E553)</f>
        <v>43500</v>
      </c>
      <c r="F543" s="343">
        <f>SUM(F544:F553)</f>
        <v>43500</v>
      </c>
      <c r="G543" s="7">
        <f t="shared" si="34"/>
        <v>0.27058823529411763</v>
      </c>
      <c r="H543" s="7">
        <f t="shared" si="35"/>
        <v>0.006944444444444444</v>
      </c>
    </row>
    <row r="544" spans="1:8" ht="12.75" hidden="1">
      <c r="A544" s="85" t="s">
        <v>94</v>
      </c>
      <c r="B544" s="35" t="s">
        <v>117</v>
      </c>
      <c r="C544" s="36">
        <v>1500</v>
      </c>
      <c r="D544" s="36">
        <v>1500</v>
      </c>
      <c r="E544" s="366">
        <v>1500</v>
      </c>
      <c r="F544" s="347">
        <v>1500</v>
      </c>
      <c r="G544" s="7">
        <f t="shared" si="34"/>
        <v>0</v>
      </c>
      <c r="H544" s="7">
        <f t="shared" si="35"/>
        <v>0</v>
      </c>
    </row>
    <row r="545" spans="1:8" ht="12.75" hidden="1">
      <c r="A545" s="85" t="s">
        <v>97</v>
      </c>
      <c r="B545" s="81" t="s">
        <v>118</v>
      </c>
      <c r="C545" s="36">
        <v>3000</v>
      </c>
      <c r="D545" s="36">
        <v>5000</v>
      </c>
      <c r="E545" s="366">
        <v>5000</v>
      </c>
      <c r="F545" s="347">
        <v>5000</v>
      </c>
      <c r="G545" s="7">
        <f t="shared" si="34"/>
        <v>0.6666666666666666</v>
      </c>
      <c r="H545" s="7">
        <f t="shared" si="35"/>
        <v>0</v>
      </c>
    </row>
    <row r="546" spans="1:8" ht="12.75" hidden="1">
      <c r="A546" s="85" t="s">
        <v>100</v>
      </c>
      <c r="B546" s="35" t="s">
        <v>119</v>
      </c>
      <c r="C546" s="36">
        <v>1000</v>
      </c>
      <c r="D546" s="36">
        <v>1000</v>
      </c>
      <c r="E546" s="366">
        <v>1000</v>
      </c>
      <c r="F546" s="347">
        <v>1000</v>
      </c>
      <c r="G546" s="7">
        <f t="shared" si="34"/>
        <v>0</v>
      </c>
      <c r="H546" s="7">
        <f t="shared" si="35"/>
        <v>0</v>
      </c>
    </row>
    <row r="547" spans="1:8" ht="12.75" hidden="1">
      <c r="A547" s="85" t="s">
        <v>102</v>
      </c>
      <c r="B547" s="81" t="s">
        <v>120</v>
      </c>
      <c r="C547" s="36"/>
      <c r="D547" s="36"/>
      <c r="E547" s="345"/>
      <c r="F547" s="347"/>
      <c r="G547" s="7" t="e">
        <f t="shared" si="34"/>
        <v>#DIV/0!</v>
      </c>
      <c r="H547" s="7" t="e">
        <f t="shared" si="35"/>
        <v>#DIV/0!</v>
      </c>
    </row>
    <row r="548" spans="1:8" ht="12.75" hidden="1">
      <c r="A548" s="85" t="s">
        <v>104</v>
      </c>
      <c r="B548" s="81" t="s">
        <v>121</v>
      </c>
      <c r="C548" s="36">
        <v>26500</v>
      </c>
      <c r="D548" s="36">
        <v>26500</v>
      </c>
      <c r="E548" s="429">
        <v>18000</v>
      </c>
      <c r="F548" s="347">
        <v>18000</v>
      </c>
      <c r="G548" s="7">
        <f t="shared" si="34"/>
        <v>0</v>
      </c>
      <c r="H548" s="7">
        <f t="shared" si="35"/>
        <v>-0.32075471698113206</v>
      </c>
    </row>
    <row r="549" spans="1:8" ht="12.75" hidden="1">
      <c r="A549" s="85" t="s">
        <v>122</v>
      </c>
      <c r="B549" s="81" t="s">
        <v>123</v>
      </c>
      <c r="C549" s="36"/>
      <c r="D549" s="36">
        <v>7200</v>
      </c>
      <c r="E549" s="429">
        <v>6000</v>
      </c>
      <c r="F549" s="347">
        <v>6000</v>
      </c>
      <c r="G549" s="7" t="e">
        <f t="shared" si="34"/>
        <v>#DIV/0!</v>
      </c>
      <c r="H549" s="7">
        <f t="shared" si="35"/>
        <v>-0.16666666666666666</v>
      </c>
    </row>
    <row r="550" spans="1:8" ht="12.75" hidden="1">
      <c r="A550" s="85" t="s">
        <v>124</v>
      </c>
      <c r="B550" s="81" t="s">
        <v>125</v>
      </c>
      <c r="C550" s="36"/>
      <c r="D550" s="36">
        <v>0</v>
      </c>
      <c r="E550" s="429">
        <v>10000</v>
      </c>
      <c r="F550" s="347">
        <v>10000</v>
      </c>
      <c r="G550" s="7" t="e">
        <f t="shared" si="34"/>
        <v>#DIV/0!</v>
      </c>
      <c r="H550" s="7" t="e">
        <f t="shared" si="35"/>
        <v>#DIV/0!</v>
      </c>
    </row>
    <row r="551" spans="1:8" ht="12.75" hidden="1">
      <c r="A551" s="85" t="s">
        <v>126</v>
      </c>
      <c r="B551" s="81" t="s">
        <v>127</v>
      </c>
      <c r="C551" s="36"/>
      <c r="D551" s="36"/>
      <c r="E551" s="345"/>
      <c r="F551" s="347"/>
      <c r="G551" s="7" t="e">
        <f t="shared" si="34"/>
        <v>#DIV/0!</v>
      </c>
      <c r="H551" s="7" t="e">
        <f t="shared" si="35"/>
        <v>#DIV/0!</v>
      </c>
    </row>
    <row r="552" spans="1:8" ht="12.75" hidden="1">
      <c r="A552" s="85" t="s">
        <v>128</v>
      </c>
      <c r="B552" s="81" t="s">
        <v>129</v>
      </c>
      <c r="C552" s="36">
        <v>2000</v>
      </c>
      <c r="D552" s="36">
        <v>2000</v>
      </c>
      <c r="E552" s="366">
        <v>2000</v>
      </c>
      <c r="F552" s="347">
        <v>2000</v>
      </c>
      <c r="G552" s="7">
        <f t="shared" si="34"/>
        <v>0</v>
      </c>
      <c r="H552" s="7">
        <f t="shared" si="35"/>
        <v>0</v>
      </c>
    </row>
    <row r="553" spans="1:8" ht="12.75" hidden="1">
      <c r="A553" s="85" t="s">
        <v>130</v>
      </c>
      <c r="B553" s="81" t="s">
        <v>131</v>
      </c>
      <c r="C553" s="36"/>
      <c r="D553" s="36"/>
      <c r="E553" s="345"/>
      <c r="F553" s="347"/>
      <c r="G553" s="7" t="e">
        <f t="shared" si="34"/>
        <v>#DIV/0!</v>
      </c>
      <c r="H553" s="7" t="e">
        <f t="shared" si="35"/>
        <v>#DIV/0!</v>
      </c>
    </row>
    <row r="554" spans="1:8" ht="12.75" hidden="1">
      <c r="A554" s="62" t="s">
        <v>552</v>
      </c>
      <c r="B554" s="63" t="s">
        <v>133</v>
      </c>
      <c r="C554" s="64">
        <f>SUM(C555:C556)</f>
        <v>4000</v>
      </c>
      <c r="D554" s="64">
        <f>SUM(D555:D556)</f>
        <v>4000</v>
      </c>
      <c r="E554" s="430">
        <f>SUM(E555:E556)</f>
        <v>5000</v>
      </c>
      <c r="F554" s="343">
        <f>SUM(F555:F556)</f>
        <v>5000</v>
      </c>
      <c r="G554" s="7">
        <f t="shared" si="34"/>
        <v>0</v>
      </c>
      <c r="H554" s="7">
        <f t="shared" si="35"/>
        <v>0.25</v>
      </c>
    </row>
    <row r="555" spans="1:8" ht="12.75" hidden="1">
      <c r="A555" s="85" t="s">
        <v>94</v>
      </c>
      <c r="B555" s="81" t="s">
        <v>134</v>
      </c>
      <c r="C555" s="36">
        <v>4000</v>
      </c>
      <c r="D555" s="36">
        <v>4000</v>
      </c>
      <c r="E555" s="429">
        <v>5000</v>
      </c>
      <c r="F555" s="347">
        <v>5000</v>
      </c>
      <c r="G555" s="7">
        <f t="shared" si="34"/>
        <v>0</v>
      </c>
      <c r="H555" s="7">
        <f t="shared" si="35"/>
        <v>0.25</v>
      </c>
    </row>
    <row r="556" spans="1:8" ht="12.75" hidden="1">
      <c r="A556" s="85" t="s">
        <v>97</v>
      </c>
      <c r="B556" s="81" t="s">
        <v>197</v>
      </c>
      <c r="C556" s="36" t="s">
        <v>198</v>
      </c>
      <c r="D556" s="36" t="s">
        <v>198</v>
      </c>
      <c r="E556" s="429">
        <v>0</v>
      </c>
      <c r="F556" s="347" t="s">
        <v>198</v>
      </c>
      <c r="G556" s="7" t="e">
        <f aca="true" t="shared" si="36" ref="G556:G587">(D556-C556)/C556</f>
        <v>#VALUE!</v>
      </c>
      <c r="H556" s="7" t="e">
        <f t="shared" si="35"/>
        <v>#VALUE!</v>
      </c>
    </row>
    <row r="557" spans="1:8" ht="12.75" hidden="1">
      <c r="A557" s="62" t="s">
        <v>553</v>
      </c>
      <c r="B557" s="83" t="s">
        <v>137</v>
      </c>
      <c r="C557" s="64">
        <f>SUM(C558:C559)</f>
        <v>5000</v>
      </c>
      <c r="D557" s="64">
        <f>SUM(D558:D559)</f>
        <v>5000</v>
      </c>
      <c r="E557" s="430">
        <f>SUM(E558:E559)</f>
        <v>8000</v>
      </c>
      <c r="F557" s="343">
        <f>SUM(F558:F559)</f>
        <v>5000</v>
      </c>
      <c r="G557" s="7">
        <f t="shared" si="36"/>
        <v>0</v>
      </c>
      <c r="H557" s="7">
        <f t="shared" si="35"/>
        <v>0</v>
      </c>
    </row>
    <row r="558" spans="1:8" ht="12.75" hidden="1">
      <c r="A558" s="85" t="s">
        <v>94</v>
      </c>
      <c r="B558" s="81" t="s">
        <v>137</v>
      </c>
      <c r="C558" s="36">
        <v>5000</v>
      </c>
      <c r="D558" s="36">
        <v>5000</v>
      </c>
      <c r="E558" s="429">
        <v>8000</v>
      </c>
      <c r="F558" s="347">
        <v>5000</v>
      </c>
      <c r="G558" s="7">
        <f t="shared" si="36"/>
        <v>0</v>
      </c>
      <c r="H558" s="7">
        <f t="shared" si="35"/>
        <v>0</v>
      </c>
    </row>
    <row r="559" spans="1:8" ht="12.75" hidden="1">
      <c r="A559" s="85"/>
      <c r="B559" s="83"/>
      <c r="C559" s="36"/>
      <c r="D559" s="36"/>
      <c r="E559" s="345"/>
      <c r="F559" s="347"/>
      <c r="G559" s="7" t="e">
        <f t="shared" si="36"/>
        <v>#DIV/0!</v>
      </c>
      <c r="H559" s="7" t="e">
        <f t="shared" si="35"/>
        <v>#DIV/0!</v>
      </c>
    </row>
    <row r="560" spans="1:8" ht="12.75" hidden="1">
      <c r="A560" s="62" t="s">
        <v>746</v>
      </c>
      <c r="B560" s="83" t="s">
        <v>805</v>
      </c>
      <c r="C560" s="64">
        <f>SUM(C561:C568)</f>
        <v>94500</v>
      </c>
      <c r="D560" s="64">
        <f>SUM(D561:D568)</f>
        <v>20000</v>
      </c>
      <c r="E560" s="430">
        <f>SUM(E561:E568)</f>
        <v>22000</v>
      </c>
      <c r="F560" s="343">
        <f>SUM(F561:F568)</f>
        <v>19000</v>
      </c>
      <c r="G560" s="7">
        <f t="shared" si="36"/>
        <v>-0.7883597883597884</v>
      </c>
      <c r="H560" s="7">
        <f t="shared" si="35"/>
        <v>-0.05</v>
      </c>
    </row>
    <row r="561" spans="1:8" ht="12.75" hidden="1">
      <c r="A561" s="85" t="s">
        <v>94</v>
      </c>
      <c r="B561" s="81" t="s">
        <v>142</v>
      </c>
      <c r="C561" s="36">
        <v>18000</v>
      </c>
      <c r="D561" s="36"/>
      <c r="E561" s="366"/>
      <c r="F561" s="347"/>
      <c r="G561" s="7">
        <f t="shared" si="36"/>
        <v>-1</v>
      </c>
      <c r="H561" s="7" t="e">
        <f t="shared" si="35"/>
        <v>#DIV/0!</v>
      </c>
    </row>
    <row r="562" spans="1:8" ht="12.75" hidden="1">
      <c r="A562" s="85" t="s">
        <v>97</v>
      </c>
      <c r="B562" s="81" t="s">
        <v>143</v>
      </c>
      <c r="C562" s="36">
        <v>18000</v>
      </c>
      <c r="D562" s="36">
        <v>15000</v>
      </c>
      <c r="E562" s="429">
        <v>18000</v>
      </c>
      <c r="F562" s="347">
        <v>15000</v>
      </c>
      <c r="G562" s="7">
        <f t="shared" si="36"/>
        <v>-0.16666666666666666</v>
      </c>
      <c r="H562" s="7">
        <f t="shared" si="35"/>
        <v>0</v>
      </c>
    </row>
    <row r="563" spans="1:8" ht="12.75" hidden="1">
      <c r="A563" s="85" t="s">
        <v>100</v>
      </c>
      <c r="B563" s="81" t="s">
        <v>144</v>
      </c>
      <c r="C563" s="36">
        <v>500</v>
      </c>
      <c r="D563" s="36"/>
      <c r="E563" s="366"/>
      <c r="F563" s="347"/>
      <c r="G563" s="7">
        <f t="shared" si="36"/>
        <v>-1</v>
      </c>
      <c r="H563" s="7" t="e">
        <f t="shared" si="35"/>
        <v>#DIV/0!</v>
      </c>
    </row>
    <row r="564" spans="1:8" ht="12.75" hidden="1">
      <c r="A564" s="85" t="s">
        <v>102</v>
      </c>
      <c r="B564" s="81" t="s">
        <v>145</v>
      </c>
      <c r="C564" s="36">
        <v>10000</v>
      </c>
      <c r="D564" s="36"/>
      <c r="E564" s="429">
        <v>2000</v>
      </c>
      <c r="F564" s="347">
        <v>2000</v>
      </c>
      <c r="G564" s="7">
        <f t="shared" si="36"/>
        <v>-1</v>
      </c>
      <c r="H564" s="7" t="e">
        <f t="shared" si="35"/>
        <v>#DIV/0!</v>
      </c>
    </row>
    <row r="565" spans="1:8" ht="12.75" hidden="1">
      <c r="A565" s="85" t="s">
        <v>122</v>
      </c>
      <c r="B565" s="81" t="s">
        <v>146</v>
      </c>
      <c r="C565" s="36">
        <v>18000</v>
      </c>
      <c r="D565" s="36"/>
      <c r="E565" s="366"/>
      <c r="F565" s="347"/>
      <c r="G565" s="7">
        <f t="shared" si="36"/>
        <v>-1</v>
      </c>
      <c r="H565" s="7" t="e">
        <f t="shared" si="35"/>
        <v>#DIV/0!</v>
      </c>
    </row>
    <row r="566" spans="1:8" ht="12.75" hidden="1">
      <c r="A566" s="85" t="s">
        <v>124</v>
      </c>
      <c r="B566" s="81" t="s">
        <v>147</v>
      </c>
      <c r="C566" s="36"/>
      <c r="D566" s="36"/>
      <c r="E566" s="366"/>
      <c r="F566" s="347"/>
      <c r="G566" s="7" t="e">
        <f t="shared" si="36"/>
        <v>#DIV/0!</v>
      </c>
      <c r="H566" s="7" t="e">
        <f t="shared" si="35"/>
        <v>#DIV/0!</v>
      </c>
    </row>
    <row r="567" spans="1:8" ht="12.75" hidden="1">
      <c r="A567" s="85" t="s">
        <v>126</v>
      </c>
      <c r="B567" s="81" t="s">
        <v>149</v>
      </c>
      <c r="C567" s="36"/>
      <c r="D567" s="36">
        <v>5000</v>
      </c>
      <c r="E567" s="429">
        <v>0</v>
      </c>
      <c r="F567" s="347">
        <v>0</v>
      </c>
      <c r="G567" s="7" t="e">
        <f t="shared" si="36"/>
        <v>#DIV/0!</v>
      </c>
      <c r="H567" s="7">
        <f aca="true" t="shared" si="37" ref="H567:H598">(F567-D567)/D567</f>
        <v>-1</v>
      </c>
    </row>
    <row r="568" spans="1:8" ht="12.75" hidden="1">
      <c r="A568" s="85" t="s">
        <v>128</v>
      </c>
      <c r="B568" s="81" t="s">
        <v>150</v>
      </c>
      <c r="C568" s="36">
        <v>30000</v>
      </c>
      <c r="D568" s="36"/>
      <c r="E568" s="429">
        <v>2000</v>
      </c>
      <c r="F568" s="347">
        <v>2000</v>
      </c>
      <c r="G568" s="7">
        <f t="shared" si="36"/>
        <v>-1</v>
      </c>
      <c r="H568" s="7" t="e">
        <f t="shared" si="37"/>
        <v>#DIV/0!</v>
      </c>
    </row>
    <row r="569" spans="1:8" ht="12.75" hidden="1">
      <c r="A569" s="62" t="s">
        <v>749</v>
      </c>
      <c r="B569" s="63" t="s">
        <v>152</v>
      </c>
      <c r="C569" s="64">
        <f>SUM(C570:C573)</f>
        <v>6000</v>
      </c>
      <c r="D569" s="64">
        <f>SUM(D570:D573)</f>
        <v>10000</v>
      </c>
      <c r="E569" s="367">
        <f>SUM(E570:E573)</f>
        <v>10000</v>
      </c>
      <c r="F569" s="343">
        <f>SUM(F570:F573)</f>
        <v>10000</v>
      </c>
      <c r="G569" s="7">
        <f t="shared" si="36"/>
        <v>0.6666666666666666</v>
      </c>
      <c r="H569" s="7">
        <f t="shared" si="37"/>
        <v>0</v>
      </c>
    </row>
    <row r="570" spans="1:8" ht="12.75" hidden="1">
      <c r="A570" s="85" t="s">
        <v>94</v>
      </c>
      <c r="B570" s="81" t="s">
        <v>153</v>
      </c>
      <c r="C570" s="36"/>
      <c r="D570" s="36"/>
      <c r="E570" s="366"/>
      <c r="F570" s="347"/>
      <c r="G570" s="7" t="e">
        <f t="shared" si="36"/>
        <v>#DIV/0!</v>
      </c>
      <c r="H570" s="7" t="e">
        <f t="shared" si="37"/>
        <v>#DIV/0!</v>
      </c>
    </row>
    <row r="571" spans="1:8" ht="12.75" hidden="1">
      <c r="A571" s="85" t="s">
        <v>97</v>
      </c>
      <c r="B571" s="81" t="s">
        <v>146</v>
      </c>
      <c r="C571" s="36"/>
      <c r="D571" s="36"/>
      <c r="E571" s="366"/>
      <c r="F571" s="347"/>
      <c r="G571" s="7" t="e">
        <f t="shared" si="36"/>
        <v>#DIV/0!</v>
      </c>
      <c r="H571" s="7" t="e">
        <f t="shared" si="37"/>
        <v>#DIV/0!</v>
      </c>
    </row>
    <row r="572" spans="1:8" ht="12.75" hidden="1">
      <c r="A572" s="85" t="s">
        <v>100</v>
      </c>
      <c r="B572" s="81" t="s">
        <v>154</v>
      </c>
      <c r="C572" s="36"/>
      <c r="D572" s="36"/>
      <c r="E572" s="366"/>
      <c r="F572" s="347"/>
      <c r="G572" s="7" t="e">
        <f t="shared" si="36"/>
        <v>#DIV/0!</v>
      </c>
      <c r="H572" s="7" t="e">
        <f t="shared" si="37"/>
        <v>#DIV/0!</v>
      </c>
    </row>
    <row r="573" spans="1:8" ht="12.75" hidden="1">
      <c r="A573" s="85" t="s">
        <v>126</v>
      </c>
      <c r="B573" s="81" t="s">
        <v>155</v>
      </c>
      <c r="C573" s="36">
        <v>6000</v>
      </c>
      <c r="D573" s="36">
        <v>10000</v>
      </c>
      <c r="E573" s="366">
        <v>10000</v>
      </c>
      <c r="F573" s="347">
        <v>10000</v>
      </c>
      <c r="G573" s="7">
        <f t="shared" si="36"/>
        <v>0.6666666666666666</v>
      </c>
      <c r="H573" s="7">
        <f t="shared" si="37"/>
        <v>0</v>
      </c>
    </row>
    <row r="574" spans="1:8" ht="12.75" hidden="1">
      <c r="A574" s="62" t="s">
        <v>554</v>
      </c>
      <c r="B574" s="83" t="s">
        <v>158</v>
      </c>
      <c r="C574" s="64">
        <v>15000</v>
      </c>
      <c r="D574" s="64">
        <f>SUM(D575:D578)</f>
        <v>15000</v>
      </c>
      <c r="E574" s="430">
        <f>SUM(E575:E578)</f>
        <v>15000</v>
      </c>
      <c r="F574" s="343">
        <f>SUM(F575:F578)</f>
        <v>15000</v>
      </c>
      <c r="G574" s="7">
        <f t="shared" si="36"/>
        <v>0</v>
      </c>
      <c r="H574" s="7">
        <f t="shared" si="37"/>
        <v>0</v>
      </c>
    </row>
    <row r="575" spans="1:8" ht="12.75" hidden="1">
      <c r="A575" s="85" t="s">
        <v>94</v>
      </c>
      <c r="B575" s="35" t="s">
        <v>159</v>
      </c>
      <c r="C575" s="36">
        <v>3000</v>
      </c>
      <c r="D575" s="36">
        <v>3000</v>
      </c>
      <c r="E575" s="429">
        <v>13000</v>
      </c>
      <c r="F575" s="347">
        <v>13000</v>
      </c>
      <c r="G575" s="7">
        <f t="shared" si="36"/>
        <v>0</v>
      </c>
      <c r="H575" s="7">
        <f t="shared" si="37"/>
        <v>3.3333333333333335</v>
      </c>
    </row>
    <row r="576" spans="1:8" ht="12.75" hidden="1">
      <c r="A576" s="85" t="s">
        <v>97</v>
      </c>
      <c r="B576" s="35" t="s">
        <v>160</v>
      </c>
      <c r="C576" s="36"/>
      <c r="D576" s="36"/>
      <c r="E576" s="429"/>
      <c r="F576" s="347"/>
      <c r="G576" s="7" t="e">
        <f t="shared" si="36"/>
        <v>#DIV/0!</v>
      </c>
      <c r="H576" s="7" t="e">
        <f t="shared" si="37"/>
        <v>#DIV/0!</v>
      </c>
    </row>
    <row r="577" spans="1:8" ht="12.75" hidden="1">
      <c r="A577" s="85" t="s">
        <v>100</v>
      </c>
      <c r="B577" s="35" t="s">
        <v>161</v>
      </c>
      <c r="C577" s="36"/>
      <c r="D577" s="36"/>
      <c r="E577" s="429">
        <v>2000</v>
      </c>
      <c r="F577" s="347">
        <v>2000</v>
      </c>
      <c r="G577" s="7" t="e">
        <f t="shared" si="36"/>
        <v>#DIV/0!</v>
      </c>
      <c r="H577" s="7" t="e">
        <f t="shared" si="37"/>
        <v>#DIV/0!</v>
      </c>
    </row>
    <row r="578" spans="1:8" ht="12.75" hidden="1">
      <c r="A578" s="85" t="s">
        <v>128</v>
      </c>
      <c r="B578" s="35" t="s">
        <v>162</v>
      </c>
      <c r="C578" s="36">
        <v>12000</v>
      </c>
      <c r="D578" s="36">
        <v>12000</v>
      </c>
      <c r="E578" s="429">
        <v>0</v>
      </c>
      <c r="F578" s="347"/>
      <c r="G578" s="7">
        <f t="shared" si="36"/>
        <v>0</v>
      </c>
      <c r="H578" s="7">
        <f t="shared" si="37"/>
        <v>-1</v>
      </c>
    </row>
    <row r="579" spans="1:8" ht="12.75" hidden="1">
      <c r="A579" s="62" t="s">
        <v>555</v>
      </c>
      <c r="B579" s="83" t="s">
        <v>164</v>
      </c>
      <c r="C579" s="64">
        <f>SUM(C580:C585)</f>
        <v>10000</v>
      </c>
      <c r="D579" s="64">
        <f>SUM(D580:D585)</f>
        <v>38000</v>
      </c>
      <c r="E579" s="430">
        <f>SUM(E580:E585)</f>
        <v>30000</v>
      </c>
      <c r="F579" s="343">
        <f>SUM(F580:F585)</f>
        <v>30000</v>
      </c>
      <c r="G579" s="7">
        <f t="shared" si="36"/>
        <v>2.8</v>
      </c>
      <c r="H579" s="7">
        <f t="shared" si="37"/>
        <v>-0.21052631578947367</v>
      </c>
    </row>
    <row r="580" spans="1:8" ht="12.75" hidden="1">
      <c r="A580" s="85" t="s">
        <v>94</v>
      </c>
      <c r="B580" s="81" t="s">
        <v>165</v>
      </c>
      <c r="C580" s="36"/>
      <c r="D580" s="36">
        <v>28000</v>
      </c>
      <c r="E580" s="429">
        <v>20000</v>
      </c>
      <c r="F580" s="347">
        <v>20000</v>
      </c>
      <c r="G580" s="7" t="e">
        <f t="shared" si="36"/>
        <v>#DIV/0!</v>
      </c>
      <c r="H580" s="7">
        <f t="shared" si="37"/>
        <v>-0.2857142857142857</v>
      </c>
    </row>
    <row r="581" spans="1:8" ht="12.75" hidden="1">
      <c r="A581" s="85" t="s">
        <v>97</v>
      </c>
      <c r="B581" s="81" t="s">
        <v>166</v>
      </c>
      <c r="C581" s="36"/>
      <c r="D581" s="36"/>
      <c r="E581" s="345"/>
      <c r="F581" s="347"/>
      <c r="G581" s="7" t="e">
        <f t="shared" si="36"/>
        <v>#DIV/0!</v>
      </c>
      <c r="H581" s="7" t="e">
        <f t="shared" si="37"/>
        <v>#DIV/0!</v>
      </c>
    </row>
    <row r="582" spans="1:8" ht="12.75" hidden="1">
      <c r="A582" s="85" t="s">
        <v>100</v>
      </c>
      <c r="B582" s="81" t="s">
        <v>167</v>
      </c>
      <c r="C582" s="36"/>
      <c r="D582" s="36"/>
      <c r="E582" s="366">
        <v>0</v>
      </c>
      <c r="F582" s="347"/>
      <c r="G582" s="7" t="e">
        <f t="shared" si="36"/>
        <v>#DIV/0!</v>
      </c>
      <c r="H582" s="7" t="e">
        <f t="shared" si="37"/>
        <v>#DIV/0!</v>
      </c>
    </row>
    <row r="583" spans="1:8" ht="12.75" hidden="1">
      <c r="A583" s="85" t="s">
        <v>102</v>
      </c>
      <c r="B583" s="81" t="s">
        <v>168</v>
      </c>
      <c r="C583" s="36">
        <v>5000</v>
      </c>
      <c r="D583" s="36">
        <v>5000</v>
      </c>
      <c r="E583" s="366">
        <v>5000</v>
      </c>
      <c r="F583" s="347">
        <v>5000</v>
      </c>
      <c r="G583" s="7">
        <f t="shared" si="36"/>
        <v>0</v>
      </c>
      <c r="H583" s="7">
        <f t="shared" si="37"/>
        <v>0</v>
      </c>
    </row>
    <row r="584" spans="1:8" ht="12.75" hidden="1">
      <c r="A584" s="85" t="s">
        <v>122</v>
      </c>
      <c r="B584" s="81" t="s">
        <v>169</v>
      </c>
      <c r="C584" s="36"/>
      <c r="D584" s="36"/>
      <c r="E584" s="345"/>
      <c r="F584" s="347"/>
      <c r="G584" s="7" t="e">
        <f t="shared" si="36"/>
        <v>#DIV/0!</v>
      </c>
      <c r="H584" s="7" t="e">
        <f t="shared" si="37"/>
        <v>#DIV/0!</v>
      </c>
    </row>
    <row r="585" spans="1:8" ht="12.75" hidden="1">
      <c r="A585" s="85" t="s">
        <v>128</v>
      </c>
      <c r="B585" s="81" t="s">
        <v>170</v>
      </c>
      <c r="C585" s="36">
        <v>5000</v>
      </c>
      <c r="D585" s="36">
        <v>5000</v>
      </c>
      <c r="E585" s="366">
        <v>5000</v>
      </c>
      <c r="F585" s="347">
        <v>5000</v>
      </c>
      <c r="G585" s="7">
        <f t="shared" si="36"/>
        <v>0</v>
      </c>
      <c r="H585" s="7">
        <f t="shared" si="37"/>
        <v>0</v>
      </c>
    </row>
    <row r="586" spans="1:8" ht="12.75" hidden="1">
      <c r="A586" s="62" t="s">
        <v>806</v>
      </c>
      <c r="B586" s="63" t="s">
        <v>807</v>
      </c>
      <c r="C586" s="64">
        <v>0</v>
      </c>
      <c r="D586" s="64">
        <v>0</v>
      </c>
      <c r="E586" s="367">
        <v>0</v>
      </c>
      <c r="F586" s="343">
        <v>0</v>
      </c>
      <c r="G586" s="7" t="e">
        <f t="shared" si="36"/>
        <v>#DIV/0!</v>
      </c>
      <c r="H586" s="7" t="e">
        <f t="shared" si="37"/>
        <v>#DIV/0!</v>
      </c>
    </row>
    <row r="587" spans="1:8" ht="12.75" hidden="1">
      <c r="A587" s="62" t="s">
        <v>797</v>
      </c>
      <c r="B587" s="63" t="s">
        <v>174</v>
      </c>
      <c r="C587" s="64">
        <f>SUM(C588:C591)</f>
        <v>0</v>
      </c>
      <c r="D587" s="64">
        <f>SUM(D588:D591)</f>
        <v>0</v>
      </c>
      <c r="E587" s="367">
        <f>SUM(E588:E591)</f>
        <v>0</v>
      </c>
      <c r="F587" s="343">
        <f>SUM(F588:F591)</f>
        <v>0</v>
      </c>
      <c r="G587" s="7" t="e">
        <f t="shared" si="36"/>
        <v>#DIV/0!</v>
      </c>
      <c r="H587" s="7" t="e">
        <f t="shared" si="37"/>
        <v>#DIV/0!</v>
      </c>
    </row>
    <row r="588" spans="1:8" ht="12.75" hidden="1">
      <c r="A588" s="85" t="s">
        <v>94</v>
      </c>
      <c r="B588" s="148" t="s">
        <v>175</v>
      </c>
      <c r="C588" s="36"/>
      <c r="D588" s="36"/>
      <c r="E588" s="366"/>
      <c r="F588" s="347"/>
      <c r="G588" s="7" t="e">
        <f aca="true" t="shared" si="38" ref="G588:G599">(D588-C588)/C588</f>
        <v>#DIV/0!</v>
      </c>
      <c r="H588" s="7" t="e">
        <f t="shared" si="37"/>
        <v>#DIV/0!</v>
      </c>
    </row>
    <row r="589" spans="1:8" ht="12.75" hidden="1">
      <c r="A589" s="85" t="s">
        <v>97</v>
      </c>
      <c r="B589" s="148" t="s">
        <v>176</v>
      </c>
      <c r="C589" s="36"/>
      <c r="D589" s="36"/>
      <c r="E589" s="366"/>
      <c r="F589" s="347"/>
      <c r="G589" s="7" t="e">
        <f t="shared" si="38"/>
        <v>#DIV/0!</v>
      </c>
      <c r="H589" s="7" t="e">
        <f t="shared" si="37"/>
        <v>#DIV/0!</v>
      </c>
    </row>
    <row r="590" spans="1:8" ht="12.75" hidden="1">
      <c r="A590" s="85" t="s">
        <v>100</v>
      </c>
      <c r="B590" s="148" t="s">
        <v>177</v>
      </c>
      <c r="C590" s="36"/>
      <c r="D590" s="36"/>
      <c r="E590" s="366"/>
      <c r="F590" s="347"/>
      <c r="G590" s="7" t="e">
        <f t="shared" si="38"/>
        <v>#DIV/0!</v>
      </c>
      <c r="H590" s="7" t="e">
        <f t="shared" si="37"/>
        <v>#DIV/0!</v>
      </c>
    </row>
    <row r="591" spans="1:8" ht="12.75" hidden="1">
      <c r="A591" s="85" t="s">
        <v>104</v>
      </c>
      <c r="B591" s="148" t="s">
        <v>178</v>
      </c>
      <c r="C591" s="36"/>
      <c r="D591" s="36"/>
      <c r="E591" s="366"/>
      <c r="F591" s="347"/>
      <c r="G591" s="7" t="e">
        <f t="shared" si="38"/>
        <v>#DIV/0!</v>
      </c>
      <c r="H591" s="7" t="e">
        <f t="shared" si="37"/>
        <v>#DIV/0!</v>
      </c>
    </row>
    <row r="592" spans="1:8" ht="12.75" hidden="1">
      <c r="A592" s="62" t="s">
        <v>556</v>
      </c>
      <c r="B592" s="63" t="s">
        <v>180</v>
      </c>
      <c r="C592" s="64">
        <v>0</v>
      </c>
      <c r="D592" s="64">
        <v>0</v>
      </c>
      <c r="E592" s="367">
        <v>0</v>
      </c>
      <c r="F592" s="343">
        <v>0</v>
      </c>
      <c r="G592" s="7" t="e">
        <f t="shared" si="38"/>
        <v>#DIV/0!</v>
      </c>
      <c r="H592" s="7" t="e">
        <f t="shared" si="37"/>
        <v>#DIV/0!</v>
      </c>
    </row>
    <row r="593" spans="1:8" ht="12.75" hidden="1">
      <c r="A593" s="148"/>
      <c r="B593" s="35"/>
      <c r="C593" s="36"/>
      <c r="D593" s="36"/>
      <c r="E593" s="366"/>
      <c r="F593" s="347"/>
      <c r="G593" s="7" t="e">
        <f t="shared" si="38"/>
        <v>#DIV/0!</v>
      </c>
      <c r="H593" s="7" t="e">
        <f t="shared" si="37"/>
        <v>#DIV/0!</v>
      </c>
    </row>
    <row r="594" spans="1:8" ht="12.75" hidden="1">
      <c r="A594" s="62" t="s">
        <v>799</v>
      </c>
      <c r="B594" s="63" t="s">
        <v>18</v>
      </c>
      <c r="C594" s="64">
        <f>SUM(C595:C599)</f>
        <v>22000</v>
      </c>
      <c r="D594" s="64">
        <f>SUM(D595:D599)</f>
        <v>30000</v>
      </c>
      <c r="E594" s="430">
        <f>SUM(E595:E599)</f>
        <v>44000</v>
      </c>
      <c r="F594" s="343">
        <f>SUM(F595:F599)</f>
        <v>42000</v>
      </c>
      <c r="G594" s="7">
        <f t="shared" si="38"/>
        <v>0.36363636363636365</v>
      </c>
      <c r="H594" s="7">
        <f t="shared" si="37"/>
        <v>0.4</v>
      </c>
    </row>
    <row r="595" spans="1:8" ht="12.75" hidden="1">
      <c r="A595" s="85" t="s">
        <v>97</v>
      </c>
      <c r="B595" s="35" t="s">
        <v>182</v>
      </c>
      <c r="C595" s="36">
        <v>22000</v>
      </c>
      <c r="D595" s="36">
        <v>20000</v>
      </c>
      <c r="E595" s="429">
        <v>22000</v>
      </c>
      <c r="F595" s="347">
        <v>22000</v>
      </c>
      <c r="G595" s="7">
        <f t="shared" si="38"/>
        <v>-0.09090909090909091</v>
      </c>
      <c r="H595" s="7">
        <f t="shared" si="37"/>
        <v>0.1</v>
      </c>
    </row>
    <row r="596" spans="1:8" ht="12.75" hidden="1">
      <c r="A596" s="85" t="s">
        <v>100</v>
      </c>
      <c r="B596" s="35" t="s">
        <v>183</v>
      </c>
      <c r="C596" s="36"/>
      <c r="D596" s="36">
        <v>10000</v>
      </c>
      <c r="E596" s="366">
        <v>10000</v>
      </c>
      <c r="F596" s="347">
        <v>8000</v>
      </c>
      <c r="G596" s="7" t="e">
        <f t="shared" si="38"/>
        <v>#DIV/0!</v>
      </c>
      <c r="H596" s="7">
        <f t="shared" si="37"/>
        <v>-0.2</v>
      </c>
    </row>
    <row r="597" spans="1:8" ht="12.75" hidden="1">
      <c r="A597" s="85" t="s">
        <v>128</v>
      </c>
      <c r="B597" s="35" t="s">
        <v>184</v>
      </c>
      <c r="C597" s="36"/>
      <c r="D597" s="36"/>
      <c r="E597" s="366"/>
      <c r="F597" s="347"/>
      <c r="G597" s="7" t="e">
        <f t="shared" si="38"/>
        <v>#DIV/0!</v>
      </c>
      <c r="H597" s="7" t="e">
        <f t="shared" si="37"/>
        <v>#DIV/0!</v>
      </c>
    </row>
    <row r="598" spans="1:8" ht="12.75" hidden="1">
      <c r="A598" s="85" t="s">
        <v>104</v>
      </c>
      <c r="B598" s="35" t="s">
        <v>185</v>
      </c>
      <c r="C598" s="36"/>
      <c r="D598" s="36">
        <v>0</v>
      </c>
      <c r="E598" s="429">
        <v>12000</v>
      </c>
      <c r="F598" s="347">
        <v>12000</v>
      </c>
      <c r="G598" s="7" t="e">
        <f t="shared" si="38"/>
        <v>#DIV/0!</v>
      </c>
      <c r="H598" s="7" t="e">
        <f t="shared" si="37"/>
        <v>#DIV/0!</v>
      </c>
    </row>
    <row r="599" spans="1:8" ht="12.75" hidden="1">
      <c r="A599" s="85" t="s">
        <v>122</v>
      </c>
      <c r="B599" s="35" t="s">
        <v>186</v>
      </c>
      <c r="C599" s="36"/>
      <c r="D599" s="36"/>
      <c r="E599" s="366"/>
      <c r="F599" s="347"/>
      <c r="G599" s="7" t="e">
        <f t="shared" si="38"/>
        <v>#DIV/0!</v>
      </c>
      <c r="H599" s="7" t="e">
        <f aca="true" t="shared" si="39" ref="H599:H662">(F599-D599)/D599</f>
        <v>#DIV/0!</v>
      </c>
    </row>
    <row r="600" spans="1:8" ht="25.5" hidden="1">
      <c r="A600" s="90" t="s">
        <v>557</v>
      </c>
      <c r="B600" s="234" t="s">
        <v>412</v>
      </c>
      <c r="C600" s="36">
        <f>C601</f>
        <v>0</v>
      </c>
      <c r="D600" s="36">
        <f>D601</f>
        <v>0</v>
      </c>
      <c r="E600" s="366">
        <f>E601</f>
        <v>0</v>
      </c>
      <c r="F600" s="347">
        <f>F601</f>
        <v>0</v>
      </c>
      <c r="G600" s="7"/>
      <c r="H600" s="7" t="e">
        <f t="shared" si="39"/>
        <v>#DIV/0!</v>
      </c>
    </row>
    <row r="601" spans="1:8" ht="12.75" hidden="1">
      <c r="A601" s="267" t="s">
        <v>557</v>
      </c>
      <c r="B601" s="119" t="s">
        <v>21</v>
      </c>
      <c r="C601" s="64">
        <f>C602</f>
        <v>0</v>
      </c>
      <c r="D601" s="64"/>
      <c r="E601" s="342"/>
      <c r="F601" s="343"/>
      <c r="G601" s="7" t="e">
        <f aca="true" t="shared" si="40" ref="G601:G610">(D601-C601)/C601</f>
        <v>#DIV/0!</v>
      </c>
      <c r="H601" s="7" t="e">
        <f t="shared" si="39"/>
        <v>#DIV/0!</v>
      </c>
    </row>
    <row r="602" spans="1:8" ht="12.75" hidden="1">
      <c r="A602" s="92" t="s">
        <v>94</v>
      </c>
      <c r="B602" s="114" t="s">
        <v>190</v>
      </c>
      <c r="C602" s="33">
        <f>SUM(C603:C605)</f>
        <v>0</v>
      </c>
      <c r="D602" s="33"/>
      <c r="E602" s="346"/>
      <c r="F602" s="544"/>
      <c r="G602" s="7" t="e">
        <f t="shared" si="40"/>
        <v>#DIV/0!</v>
      </c>
      <c r="H602" s="7" t="e">
        <f t="shared" si="39"/>
        <v>#DIV/0!</v>
      </c>
    </row>
    <row r="603" spans="1:8" ht="12.75" hidden="1">
      <c r="A603" s="85"/>
      <c r="B603" s="35" t="s">
        <v>191</v>
      </c>
      <c r="C603" s="36"/>
      <c r="D603" s="36"/>
      <c r="E603" s="345"/>
      <c r="F603" s="347"/>
      <c r="G603" s="7" t="e">
        <f t="shared" si="40"/>
        <v>#DIV/0!</v>
      </c>
      <c r="H603" s="7" t="e">
        <f t="shared" si="39"/>
        <v>#DIV/0!</v>
      </c>
    </row>
    <row r="604" spans="1:8" ht="12.75" hidden="1">
      <c r="A604" s="85"/>
      <c r="B604" s="35" t="s">
        <v>192</v>
      </c>
      <c r="C604" s="36"/>
      <c r="D604" s="36"/>
      <c r="E604" s="345"/>
      <c r="F604" s="347"/>
      <c r="G604" s="7" t="e">
        <f t="shared" si="40"/>
        <v>#DIV/0!</v>
      </c>
      <c r="H604" s="7" t="e">
        <f t="shared" si="39"/>
        <v>#DIV/0!</v>
      </c>
    </row>
    <row r="605" spans="1:8" ht="12.75" hidden="1">
      <c r="A605" s="149"/>
      <c r="B605" s="38" t="s">
        <v>193</v>
      </c>
      <c r="C605" s="39"/>
      <c r="D605" s="39"/>
      <c r="E605" s="351"/>
      <c r="F605" s="545"/>
      <c r="G605" s="7" t="e">
        <f t="shared" si="40"/>
        <v>#DIV/0!</v>
      </c>
      <c r="H605" s="7" t="e">
        <f t="shared" si="39"/>
        <v>#DIV/0!</v>
      </c>
    </row>
    <row r="606" spans="1:8" s="3" customFormat="1" ht="12.75">
      <c r="A606" s="162" t="s">
        <v>668</v>
      </c>
      <c r="B606" s="163" t="s">
        <v>292</v>
      </c>
      <c r="C606" s="164">
        <v>171000</v>
      </c>
      <c r="D606" s="164">
        <v>171000</v>
      </c>
      <c r="E606" s="419">
        <v>171000</v>
      </c>
      <c r="F606" s="510">
        <v>171000</v>
      </c>
      <c r="G606" s="7">
        <f t="shared" si="40"/>
        <v>0</v>
      </c>
      <c r="H606" s="7">
        <f t="shared" si="39"/>
        <v>0</v>
      </c>
    </row>
    <row r="607" spans="1:8" s="3" customFormat="1" ht="12.75">
      <c r="A607" s="123" t="s">
        <v>629</v>
      </c>
      <c r="B607" s="165" t="s">
        <v>959</v>
      </c>
      <c r="C607" s="125">
        <v>171000</v>
      </c>
      <c r="D607" s="125">
        <v>171000</v>
      </c>
      <c r="E607" s="409">
        <v>171000</v>
      </c>
      <c r="F607" s="541">
        <v>171000</v>
      </c>
      <c r="G607" s="7">
        <f t="shared" si="40"/>
        <v>0</v>
      </c>
      <c r="H607" s="7">
        <f t="shared" si="39"/>
        <v>0</v>
      </c>
    </row>
    <row r="608" spans="1:8" s="3" customFormat="1" ht="12.75">
      <c r="A608" s="162" t="s">
        <v>669</v>
      </c>
      <c r="B608" s="163" t="s">
        <v>293</v>
      </c>
      <c r="C608" s="510">
        <f>C609+C613</f>
        <v>80000</v>
      </c>
      <c r="D608" s="510">
        <f>D609+D613</f>
        <v>80000</v>
      </c>
      <c r="E608" s="419">
        <f>E609+E613</f>
        <v>225000</v>
      </c>
      <c r="F608" s="510">
        <f>F609+F613</f>
        <v>470000</v>
      </c>
      <c r="G608" s="7">
        <f t="shared" si="40"/>
        <v>0</v>
      </c>
      <c r="H608" s="7">
        <f t="shared" si="39"/>
        <v>4.875</v>
      </c>
    </row>
    <row r="609" spans="1:8" s="3" customFormat="1" ht="12.75">
      <c r="A609" s="90" t="s">
        <v>629</v>
      </c>
      <c r="B609" s="99" t="s">
        <v>958</v>
      </c>
      <c r="C609" s="166">
        <f>SUM(C610:C610)</f>
        <v>80000</v>
      </c>
      <c r="D609" s="166">
        <f>SUM(D610:D610)</f>
        <v>80000</v>
      </c>
      <c r="E609" s="366">
        <f>SUM(E610:E612)</f>
        <v>225000</v>
      </c>
      <c r="F609" s="347">
        <f>SUM(F610:F612)</f>
        <v>220000</v>
      </c>
      <c r="G609" s="7">
        <f t="shared" si="40"/>
        <v>0</v>
      </c>
      <c r="H609" s="7">
        <f t="shared" si="39"/>
        <v>1.75</v>
      </c>
    </row>
    <row r="610" spans="1:8" s="3" customFormat="1" ht="12.75">
      <c r="A610" s="167"/>
      <c r="B610" s="168" t="s">
        <v>451</v>
      </c>
      <c r="C610" s="169">
        <v>80000</v>
      </c>
      <c r="D610" s="169">
        <v>80000</v>
      </c>
      <c r="E610" s="421">
        <v>175000</v>
      </c>
      <c r="F610" s="552">
        <v>170000</v>
      </c>
      <c r="G610" s="7">
        <f t="shared" si="40"/>
        <v>0</v>
      </c>
      <c r="H610" s="7">
        <f t="shared" si="39"/>
        <v>1.125</v>
      </c>
    </row>
    <row r="611" spans="1:8" s="3" customFormat="1" ht="12.75">
      <c r="A611" s="167"/>
      <c r="B611" s="420" t="s">
        <v>865</v>
      </c>
      <c r="C611" s="169"/>
      <c r="D611" s="169"/>
      <c r="E611" s="421">
        <v>25000</v>
      </c>
      <c r="F611" s="552">
        <v>25000</v>
      </c>
      <c r="G611" s="7"/>
      <c r="H611" s="7"/>
    </row>
    <row r="612" spans="1:8" s="3" customFormat="1" ht="12.75">
      <c r="A612" s="167"/>
      <c r="B612" s="420" t="s">
        <v>866</v>
      </c>
      <c r="C612" s="169"/>
      <c r="D612" s="169"/>
      <c r="E612" s="421">
        <v>25000</v>
      </c>
      <c r="F612" s="552">
        <v>25000</v>
      </c>
      <c r="G612" s="7"/>
      <c r="H612" s="7"/>
    </row>
    <row r="613" spans="1:8" s="3" customFormat="1" ht="38.25">
      <c r="A613" s="216" t="s">
        <v>557</v>
      </c>
      <c r="B613" s="234" t="s">
        <v>973</v>
      </c>
      <c r="C613" s="369"/>
      <c r="D613" s="369"/>
      <c r="E613" s="369"/>
      <c r="F613" s="545">
        <v>250000</v>
      </c>
      <c r="G613" s="7"/>
      <c r="H613" s="7"/>
    </row>
    <row r="614" spans="1:8" ht="12.75">
      <c r="A614" s="267" t="s">
        <v>671</v>
      </c>
      <c r="B614" s="156" t="s">
        <v>76</v>
      </c>
      <c r="C614" s="94">
        <f>SUM(C615)</f>
        <v>469000</v>
      </c>
      <c r="D614" s="145">
        <f>SUM(D615)</f>
        <v>175000</v>
      </c>
      <c r="E614" s="371">
        <f>SUM(E615)</f>
        <v>190000</v>
      </c>
      <c r="F614" s="449">
        <f>SUM(F615)</f>
        <v>190000</v>
      </c>
      <c r="G614" s="7">
        <f>(D614-C614)/C614</f>
        <v>-0.6268656716417911</v>
      </c>
      <c r="H614" s="7">
        <f t="shared" si="39"/>
        <v>0.08571428571428572</v>
      </c>
    </row>
    <row r="615" spans="1:8" ht="12.75">
      <c r="A615" s="284" t="s">
        <v>629</v>
      </c>
      <c r="B615" s="150" t="s">
        <v>19</v>
      </c>
      <c r="C615" s="170">
        <f>SUM(C616:C619)</f>
        <v>469000</v>
      </c>
      <c r="D615" s="170">
        <f>SUM(D616:D619)</f>
        <v>175000</v>
      </c>
      <c r="E615" s="417">
        <f>SUM(E616:E619)</f>
        <v>190000</v>
      </c>
      <c r="F615" s="553">
        <f>SUM(F616:F619)</f>
        <v>190000</v>
      </c>
      <c r="G615" s="7">
        <f>(D615-C615)/C615</f>
        <v>-0.6268656716417911</v>
      </c>
      <c r="H615" s="7">
        <f t="shared" si="39"/>
        <v>0.08571428571428572</v>
      </c>
    </row>
    <row r="616" spans="1:8" ht="12.75">
      <c r="A616" s="269"/>
      <c r="B616" s="102" t="s">
        <v>294</v>
      </c>
      <c r="C616" s="171">
        <v>35000</v>
      </c>
      <c r="D616" s="171">
        <v>35000</v>
      </c>
      <c r="E616" s="383">
        <v>35000</v>
      </c>
      <c r="F616" s="547">
        <v>35000</v>
      </c>
      <c r="G616" s="7">
        <f>(D616-C616)/C616</f>
        <v>0</v>
      </c>
      <c r="H616" s="7">
        <f t="shared" si="39"/>
        <v>0</v>
      </c>
    </row>
    <row r="617" spans="1:8" ht="12.75">
      <c r="A617" s="269"/>
      <c r="B617" s="102" t="s">
        <v>291</v>
      </c>
      <c r="C617" s="171">
        <v>100000</v>
      </c>
      <c r="D617" s="171">
        <v>140000</v>
      </c>
      <c r="E617" s="383">
        <v>140000</v>
      </c>
      <c r="F617" s="547">
        <v>140000</v>
      </c>
      <c r="G617" s="7">
        <f>(D617-C617)/C617</f>
        <v>0.4</v>
      </c>
      <c r="H617" s="7">
        <f t="shared" si="39"/>
        <v>0</v>
      </c>
    </row>
    <row r="618" spans="1:8" ht="12.75">
      <c r="A618" s="289"/>
      <c r="B618" s="172" t="s">
        <v>867</v>
      </c>
      <c r="C618" s="173"/>
      <c r="D618" s="173"/>
      <c r="E618" s="384">
        <v>15000</v>
      </c>
      <c r="F618" s="554">
        <v>15000</v>
      </c>
      <c r="G618" s="7"/>
      <c r="H618" s="7"/>
    </row>
    <row r="619" spans="1:8" ht="12.75">
      <c r="A619" s="289"/>
      <c r="B619" s="172" t="s">
        <v>346</v>
      </c>
      <c r="C619" s="173">
        <v>334000</v>
      </c>
      <c r="D619" s="173"/>
      <c r="E619" s="356"/>
      <c r="F619" s="554"/>
      <c r="G619" s="7">
        <f aca="true" t="shared" si="41" ref="G619:G635">(D619-C619)/C619</f>
        <v>-1</v>
      </c>
      <c r="H619" s="7"/>
    </row>
    <row r="620" spans="1:8" ht="12.75">
      <c r="A620" s="267" t="s">
        <v>672</v>
      </c>
      <c r="B620" s="156" t="s">
        <v>77</v>
      </c>
      <c r="C620" s="145">
        <v>1811460</v>
      </c>
      <c r="D620" s="145">
        <f>SUM(D621)</f>
        <v>2394425.975</v>
      </c>
      <c r="E620" s="371">
        <f>SUM(E621)</f>
        <v>2973098.175</v>
      </c>
      <c r="F620" s="449">
        <f>SUM(F621)</f>
        <v>2623203.355</v>
      </c>
      <c r="G620" s="7">
        <f t="shared" si="41"/>
        <v>0.32182105870402883</v>
      </c>
      <c r="H620" s="7">
        <f t="shared" si="39"/>
        <v>0.09554581448273834</v>
      </c>
    </row>
    <row r="621" spans="1:8" ht="12.75">
      <c r="A621" s="283" t="s">
        <v>673</v>
      </c>
      <c r="B621" s="146" t="s">
        <v>231</v>
      </c>
      <c r="C621" s="147">
        <f>C622+C632+C690</f>
        <v>1811460.15</v>
      </c>
      <c r="D621" s="147">
        <f>D622+D632+D690</f>
        <v>2394425.975</v>
      </c>
      <c r="E621" s="370">
        <f>E622+E632+E690</f>
        <v>2973098.175</v>
      </c>
      <c r="F621" s="548">
        <f>F622+F632+F690</f>
        <v>2623203.355</v>
      </c>
      <c r="G621" s="7">
        <f t="shared" si="41"/>
        <v>0.3218209492491459</v>
      </c>
      <c r="H621" s="7">
        <f t="shared" si="39"/>
        <v>0.09554581448273834</v>
      </c>
    </row>
    <row r="622" spans="1:8" ht="12.75">
      <c r="A622" s="90" t="s">
        <v>546</v>
      </c>
      <c r="B622" s="81" t="s">
        <v>91</v>
      </c>
      <c r="C622" s="88">
        <f>SUM(C623+C629+C630+C631)</f>
        <v>988287.1499999999</v>
      </c>
      <c r="D622" s="88">
        <f>SUM(D623+D629+D630+D631)</f>
        <v>1184925.975</v>
      </c>
      <c r="E622" s="372">
        <f>SUM(E623+E629+E630+E631)</f>
        <v>1771418.1749999998</v>
      </c>
      <c r="F622" s="88">
        <f>SUM(F623+F629+F630+F631)</f>
        <v>1377203.355</v>
      </c>
      <c r="G622" s="7">
        <f t="shared" si="41"/>
        <v>0.19896932283294405</v>
      </c>
      <c r="H622" s="7">
        <f t="shared" si="39"/>
        <v>0.16226952911552123</v>
      </c>
    </row>
    <row r="623" spans="1:8" ht="12.75" hidden="1">
      <c r="A623" s="62" t="s">
        <v>726</v>
      </c>
      <c r="B623" s="83" t="s">
        <v>93</v>
      </c>
      <c r="C623" s="64">
        <f>SUM(C624:C628)</f>
        <v>740290</v>
      </c>
      <c r="D623" s="64">
        <f>SUM(D624:D628)</f>
        <v>887585</v>
      </c>
      <c r="E623" s="367">
        <f>SUM(E624:E628)</f>
        <v>1326905</v>
      </c>
      <c r="F623" s="343">
        <f>SUM(F624:F628)</f>
        <v>1031613</v>
      </c>
      <c r="G623" s="7">
        <f t="shared" si="41"/>
        <v>0.19896932283294386</v>
      </c>
      <c r="H623" s="7">
        <f t="shared" si="39"/>
        <v>0.16226952911552134</v>
      </c>
    </row>
    <row r="624" spans="1:8" ht="12.75" hidden="1">
      <c r="A624" s="85" t="s">
        <v>94</v>
      </c>
      <c r="B624" s="81" t="s">
        <v>900</v>
      </c>
      <c r="C624" s="36">
        <v>731390</v>
      </c>
      <c r="D624" s="36">
        <v>863585</v>
      </c>
      <c r="E624" s="366">
        <v>1291705</v>
      </c>
      <c r="F624" s="347">
        <v>1007613</v>
      </c>
      <c r="G624" s="7">
        <f t="shared" si="41"/>
        <v>0.18074488303094108</v>
      </c>
      <c r="H624" s="7">
        <f t="shared" si="39"/>
        <v>0.16677918213030565</v>
      </c>
    </row>
    <row r="625" spans="1:8" ht="12.75" hidden="1">
      <c r="A625" s="85" t="s">
        <v>97</v>
      </c>
      <c r="B625" s="35" t="s">
        <v>98</v>
      </c>
      <c r="C625" s="36"/>
      <c r="D625" s="36"/>
      <c r="E625" s="366"/>
      <c r="F625" s="347"/>
      <c r="G625" s="7" t="e">
        <f t="shared" si="41"/>
        <v>#DIV/0!</v>
      </c>
      <c r="H625" s="7" t="e">
        <f t="shared" si="39"/>
        <v>#DIV/0!</v>
      </c>
    </row>
    <row r="626" spans="1:8" ht="12.75" hidden="1">
      <c r="A626" s="85" t="s">
        <v>100</v>
      </c>
      <c r="B626" s="35" t="s">
        <v>101</v>
      </c>
      <c r="C626" s="36"/>
      <c r="D626" s="36"/>
      <c r="E626" s="366"/>
      <c r="F626" s="347"/>
      <c r="G626" s="7" t="e">
        <f t="shared" si="41"/>
        <v>#DIV/0!</v>
      </c>
      <c r="H626" s="7" t="e">
        <f t="shared" si="39"/>
        <v>#DIV/0!</v>
      </c>
    </row>
    <row r="627" spans="1:8" ht="12.75" hidden="1">
      <c r="A627" s="85" t="s">
        <v>102</v>
      </c>
      <c r="B627" s="35" t="s">
        <v>103</v>
      </c>
      <c r="C627" s="36"/>
      <c r="D627" s="36"/>
      <c r="E627" s="366"/>
      <c r="F627" s="347"/>
      <c r="G627" s="7" t="e">
        <f t="shared" si="41"/>
        <v>#DIV/0!</v>
      </c>
      <c r="H627" s="7" t="e">
        <f t="shared" si="39"/>
        <v>#DIV/0!</v>
      </c>
    </row>
    <row r="628" spans="1:8" ht="12.75" hidden="1">
      <c r="A628" s="85" t="s">
        <v>104</v>
      </c>
      <c r="B628" s="35" t="s">
        <v>105</v>
      </c>
      <c r="C628" s="36">
        <v>8900</v>
      </c>
      <c r="D628" s="36">
        <v>24000</v>
      </c>
      <c r="E628" s="366">
        <v>35200</v>
      </c>
      <c r="F628" s="347">
        <v>24000</v>
      </c>
      <c r="G628" s="7">
        <f t="shared" si="41"/>
        <v>1.696629213483146</v>
      </c>
      <c r="H628" s="7">
        <f t="shared" si="39"/>
        <v>0</v>
      </c>
    </row>
    <row r="629" spans="1:8" ht="12.75" hidden="1">
      <c r="A629" s="62" t="s">
        <v>729</v>
      </c>
      <c r="B629" s="63" t="s">
        <v>730</v>
      </c>
      <c r="C629" s="64"/>
      <c r="D629" s="64"/>
      <c r="E629" s="367"/>
      <c r="F629" s="343"/>
      <c r="G629" s="7" t="e">
        <f t="shared" si="41"/>
        <v>#DIV/0!</v>
      </c>
      <c r="H629" s="7" t="e">
        <f t="shared" si="39"/>
        <v>#DIV/0!</v>
      </c>
    </row>
    <row r="630" spans="1:8" ht="12.75" hidden="1">
      <c r="A630" s="62" t="s">
        <v>731</v>
      </c>
      <c r="B630" s="63" t="s">
        <v>111</v>
      </c>
      <c r="C630" s="64">
        <f>C623*0.33</f>
        <v>244295.7</v>
      </c>
      <c r="D630" s="64">
        <f>D623*0.33</f>
        <v>292903.05</v>
      </c>
      <c r="E630" s="367">
        <f>E623*0.33</f>
        <v>437878.65</v>
      </c>
      <c r="F630" s="343">
        <f>F623*0.33</f>
        <v>340432.29000000004</v>
      </c>
      <c r="G630" s="7">
        <f t="shared" si="41"/>
        <v>0.19896932283294375</v>
      </c>
      <c r="H630" s="7">
        <f t="shared" si="39"/>
        <v>0.1622695291155215</v>
      </c>
    </row>
    <row r="631" spans="1:8" ht="12.75" hidden="1">
      <c r="A631" s="62" t="s">
        <v>728</v>
      </c>
      <c r="B631" s="63" t="s">
        <v>113</v>
      </c>
      <c r="C631" s="64">
        <f>C623*0.005</f>
        <v>3701.4500000000003</v>
      </c>
      <c r="D631" s="64">
        <f>D623*0.005</f>
        <v>4437.925</v>
      </c>
      <c r="E631" s="367">
        <f>E623*0.005</f>
        <v>6634.525000000001</v>
      </c>
      <c r="F631" s="343">
        <f>F623*0.005</f>
        <v>5158.0650000000005</v>
      </c>
      <c r="G631" s="7">
        <f t="shared" si="41"/>
        <v>0.1989693228329438</v>
      </c>
      <c r="H631" s="7">
        <f t="shared" si="39"/>
        <v>0.1622695291155214</v>
      </c>
    </row>
    <row r="632" spans="1:8" ht="12.75">
      <c r="A632" s="90" t="s">
        <v>550</v>
      </c>
      <c r="B632" s="81" t="s">
        <v>114</v>
      </c>
      <c r="C632" s="88">
        <v>823173</v>
      </c>
      <c r="D632" s="88">
        <f>SUM(D633+D644+D647+D650+D659+D664+D669+D676+D677+D682+D684)</f>
        <v>909500</v>
      </c>
      <c r="E632" s="366">
        <f>SUM(E633+E644+E647+E650+E659+E664+E669+E676+E677+E682+E684)</f>
        <v>1201680</v>
      </c>
      <c r="F632" s="347">
        <f>SUM(F633+F644+F647+F650+F659+F664+F669+F676+F677+F682+F684)</f>
        <v>910000</v>
      </c>
      <c r="G632" s="7">
        <f t="shared" si="41"/>
        <v>0.10487102954057045</v>
      </c>
      <c r="H632" s="7">
        <f t="shared" si="39"/>
        <v>0.0005497526113249038</v>
      </c>
    </row>
    <row r="633" spans="1:8" ht="12.75" hidden="1">
      <c r="A633" s="62" t="s">
        <v>551</v>
      </c>
      <c r="B633" s="83" t="s">
        <v>764</v>
      </c>
      <c r="C633" s="64">
        <f>SUM(C634:C643)</f>
        <v>0</v>
      </c>
      <c r="D633" s="64">
        <f>SUM(D634:D643)</f>
        <v>160000</v>
      </c>
      <c r="E633" s="367">
        <f>SUM(E634:E643)</f>
        <v>148500</v>
      </c>
      <c r="F633" s="343">
        <f>SUM(F634:F643)</f>
        <v>148500</v>
      </c>
      <c r="G633" s="7" t="e">
        <f t="shared" si="41"/>
        <v>#DIV/0!</v>
      </c>
      <c r="H633" s="7">
        <f t="shared" si="39"/>
        <v>-0.071875</v>
      </c>
    </row>
    <row r="634" spans="1:8" ht="12.75" hidden="1">
      <c r="A634" s="85" t="s">
        <v>94</v>
      </c>
      <c r="B634" s="35" t="s">
        <v>117</v>
      </c>
      <c r="C634" s="36">
        <v>0</v>
      </c>
      <c r="D634" s="36">
        <v>160000</v>
      </c>
      <c r="E634" s="366">
        <v>50000</v>
      </c>
      <c r="F634" s="347">
        <v>50000</v>
      </c>
      <c r="G634" s="7" t="e">
        <f t="shared" si="41"/>
        <v>#DIV/0!</v>
      </c>
      <c r="H634" s="7">
        <f t="shared" si="39"/>
        <v>-0.6875</v>
      </c>
    </row>
    <row r="635" spans="1:8" ht="12.75" hidden="1">
      <c r="A635" s="85" t="s">
        <v>97</v>
      </c>
      <c r="B635" s="81" t="s">
        <v>118</v>
      </c>
      <c r="C635" s="36">
        <v>0</v>
      </c>
      <c r="D635" s="36">
        <v>0</v>
      </c>
      <c r="E635" s="366">
        <v>14000</v>
      </c>
      <c r="F635" s="347">
        <v>14000</v>
      </c>
      <c r="G635" s="7" t="e">
        <f t="shared" si="41"/>
        <v>#DIV/0!</v>
      </c>
      <c r="H635" s="7" t="e">
        <f t="shared" si="39"/>
        <v>#DIV/0!</v>
      </c>
    </row>
    <row r="636" spans="1:8" ht="12.75" hidden="1">
      <c r="A636" s="85" t="s">
        <v>100</v>
      </c>
      <c r="B636" s="35" t="s">
        <v>119</v>
      </c>
      <c r="C636" s="36">
        <v>0</v>
      </c>
      <c r="D636" s="36">
        <v>0</v>
      </c>
      <c r="E636" s="366">
        <v>0</v>
      </c>
      <c r="F636" s="347">
        <v>0</v>
      </c>
      <c r="G636" s="7" t="e">
        <f aca="true" t="shared" si="42" ref="G636:G667">(D636-C636)/C636</f>
        <v>#DIV/0!</v>
      </c>
      <c r="H636" s="7" t="e">
        <f t="shared" si="39"/>
        <v>#DIV/0!</v>
      </c>
    </row>
    <row r="637" spans="1:8" ht="12.75" hidden="1">
      <c r="A637" s="85" t="s">
        <v>102</v>
      </c>
      <c r="B637" s="81" t="s">
        <v>120</v>
      </c>
      <c r="C637" s="36">
        <v>0</v>
      </c>
      <c r="D637" s="36">
        <v>0</v>
      </c>
      <c r="E637" s="366">
        <v>1500</v>
      </c>
      <c r="F637" s="347">
        <v>1500</v>
      </c>
      <c r="G637" s="7" t="e">
        <f t="shared" si="42"/>
        <v>#DIV/0!</v>
      </c>
      <c r="H637" s="7" t="e">
        <f t="shared" si="39"/>
        <v>#DIV/0!</v>
      </c>
    </row>
    <row r="638" spans="1:8" ht="12.75" hidden="1">
      <c r="A638" s="85" t="s">
        <v>104</v>
      </c>
      <c r="B638" s="81" t="s">
        <v>121</v>
      </c>
      <c r="C638" s="36">
        <v>0</v>
      </c>
      <c r="D638" s="36">
        <v>0</v>
      </c>
      <c r="E638" s="366">
        <v>0</v>
      </c>
      <c r="F638" s="347">
        <v>0</v>
      </c>
      <c r="G638" s="7" t="e">
        <f t="shared" si="42"/>
        <v>#DIV/0!</v>
      </c>
      <c r="H638" s="7" t="e">
        <f t="shared" si="39"/>
        <v>#DIV/0!</v>
      </c>
    </row>
    <row r="639" spans="1:8" ht="12.75" hidden="1">
      <c r="A639" s="85" t="s">
        <v>122</v>
      </c>
      <c r="B639" s="81" t="s">
        <v>123</v>
      </c>
      <c r="C639" s="36">
        <v>0</v>
      </c>
      <c r="D639" s="36">
        <v>0</v>
      </c>
      <c r="E639" s="366">
        <v>28000</v>
      </c>
      <c r="F639" s="347">
        <v>28000</v>
      </c>
      <c r="G639" s="7" t="e">
        <f t="shared" si="42"/>
        <v>#DIV/0!</v>
      </c>
      <c r="H639" s="7" t="e">
        <f t="shared" si="39"/>
        <v>#DIV/0!</v>
      </c>
    </row>
    <row r="640" spans="1:8" ht="12.75" hidden="1">
      <c r="A640" s="85" t="s">
        <v>124</v>
      </c>
      <c r="B640" s="81" t="s">
        <v>125</v>
      </c>
      <c r="C640" s="36">
        <v>0</v>
      </c>
      <c r="D640" s="36">
        <v>0</v>
      </c>
      <c r="E640" s="366">
        <v>0</v>
      </c>
      <c r="F640" s="347">
        <v>0</v>
      </c>
      <c r="G640" s="7" t="e">
        <f t="shared" si="42"/>
        <v>#DIV/0!</v>
      </c>
      <c r="H640" s="7" t="e">
        <f t="shared" si="39"/>
        <v>#DIV/0!</v>
      </c>
    </row>
    <row r="641" spans="1:8" ht="12.75" hidden="1">
      <c r="A641" s="85" t="s">
        <v>126</v>
      </c>
      <c r="B641" s="81" t="s">
        <v>127</v>
      </c>
      <c r="C641" s="36">
        <v>0</v>
      </c>
      <c r="D641" s="36">
        <v>0</v>
      </c>
      <c r="E641" s="366">
        <v>40000</v>
      </c>
      <c r="F641" s="347">
        <v>40000</v>
      </c>
      <c r="G641" s="7" t="e">
        <f t="shared" si="42"/>
        <v>#DIV/0!</v>
      </c>
      <c r="H641" s="7" t="e">
        <f t="shared" si="39"/>
        <v>#DIV/0!</v>
      </c>
    </row>
    <row r="642" spans="1:8" ht="12.75" hidden="1">
      <c r="A642" s="85" t="s">
        <v>128</v>
      </c>
      <c r="B642" s="81" t="s">
        <v>129</v>
      </c>
      <c r="C642" s="36">
        <v>0</v>
      </c>
      <c r="D642" s="36">
        <v>0</v>
      </c>
      <c r="E642" s="366">
        <v>15000</v>
      </c>
      <c r="F642" s="347">
        <v>15000</v>
      </c>
      <c r="G642" s="7" t="e">
        <f t="shared" si="42"/>
        <v>#DIV/0!</v>
      </c>
      <c r="H642" s="7" t="e">
        <f t="shared" si="39"/>
        <v>#DIV/0!</v>
      </c>
    </row>
    <row r="643" spans="1:8" ht="12.75" hidden="1">
      <c r="A643" s="85" t="s">
        <v>130</v>
      </c>
      <c r="B643" s="81" t="s">
        <v>131</v>
      </c>
      <c r="C643" s="36">
        <v>0</v>
      </c>
      <c r="D643" s="36">
        <v>0</v>
      </c>
      <c r="E643" s="366">
        <v>0</v>
      </c>
      <c r="F643" s="347">
        <v>0</v>
      </c>
      <c r="G643" s="7" t="e">
        <f t="shared" si="42"/>
        <v>#DIV/0!</v>
      </c>
      <c r="H643" s="7" t="e">
        <f t="shared" si="39"/>
        <v>#DIV/0!</v>
      </c>
    </row>
    <row r="644" spans="1:8" ht="12.75" hidden="1">
      <c r="A644" s="62" t="s">
        <v>552</v>
      </c>
      <c r="B644" s="63" t="s">
        <v>133</v>
      </c>
      <c r="C644" s="64">
        <f>SUM(C645:C646)</f>
        <v>0</v>
      </c>
      <c r="D644" s="64">
        <f>SUM(D645:D646)</f>
        <v>10000</v>
      </c>
      <c r="E644" s="367">
        <f>SUM(E645:E646)</f>
        <v>10000</v>
      </c>
      <c r="F644" s="343">
        <f>SUM(F645:F646)</f>
        <v>10000</v>
      </c>
      <c r="G644" s="7" t="e">
        <f t="shared" si="42"/>
        <v>#DIV/0!</v>
      </c>
      <c r="H644" s="7">
        <f t="shared" si="39"/>
        <v>0</v>
      </c>
    </row>
    <row r="645" spans="1:8" ht="12.75" hidden="1">
      <c r="A645" s="85" t="s">
        <v>94</v>
      </c>
      <c r="B645" s="81" t="s">
        <v>134</v>
      </c>
      <c r="C645" s="36">
        <v>0</v>
      </c>
      <c r="D645" s="36">
        <v>10000</v>
      </c>
      <c r="E645" s="366">
        <v>10000</v>
      </c>
      <c r="F645" s="347">
        <v>10000</v>
      </c>
      <c r="G645" s="7" t="e">
        <f t="shared" si="42"/>
        <v>#DIV/0!</v>
      </c>
      <c r="H645" s="7">
        <f t="shared" si="39"/>
        <v>0</v>
      </c>
    </row>
    <row r="646" spans="1:8" ht="12.75" hidden="1">
      <c r="A646" s="85" t="s">
        <v>97</v>
      </c>
      <c r="B646" s="81" t="s">
        <v>197</v>
      </c>
      <c r="C646" s="36" t="s">
        <v>198</v>
      </c>
      <c r="D646" s="36" t="s">
        <v>198</v>
      </c>
      <c r="E646" s="366" t="s">
        <v>198</v>
      </c>
      <c r="F646" s="347" t="s">
        <v>198</v>
      </c>
      <c r="G646" s="7" t="e">
        <f t="shared" si="42"/>
        <v>#VALUE!</v>
      </c>
      <c r="H646" s="7" t="e">
        <f t="shared" si="39"/>
        <v>#VALUE!</v>
      </c>
    </row>
    <row r="647" spans="1:8" ht="12.75" hidden="1">
      <c r="A647" s="62" t="s">
        <v>553</v>
      </c>
      <c r="B647" s="83" t="s">
        <v>137</v>
      </c>
      <c r="C647" s="64">
        <f>SUM(C648:C649)</f>
        <v>0</v>
      </c>
      <c r="D647" s="64">
        <f>SUM(D648:D649)</f>
        <v>20000</v>
      </c>
      <c r="E647" s="367">
        <f>SUM(E648:E649)</f>
        <v>15000</v>
      </c>
      <c r="F647" s="343">
        <f>SUM(F648:F649)</f>
        <v>20000</v>
      </c>
      <c r="G647" s="7" t="e">
        <f t="shared" si="42"/>
        <v>#DIV/0!</v>
      </c>
      <c r="H647" s="7">
        <f t="shared" si="39"/>
        <v>0</v>
      </c>
    </row>
    <row r="648" spans="1:8" ht="12.75" hidden="1">
      <c r="A648" s="85" t="s">
        <v>94</v>
      </c>
      <c r="B648" s="81" t="s">
        <v>137</v>
      </c>
      <c r="C648" s="36">
        <v>0</v>
      </c>
      <c r="D648" s="36">
        <v>20000</v>
      </c>
      <c r="E648" s="366">
        <v>15000</v>
      </c>
      <c r="F648" s="347">
        <v>20000</v>
      </c>
      <c r="G648" s="7" t="e">
        <f t="shared" si="42"/>
        <v>#DIV/0!</v>
      </c>
      <c r="H648" s="7">
        <f t="shared" si="39"/>
        <v>0</v>
      </c>
    </row>
    <row r="649" spans="1:8" ht="12.75" hidden="1">
      <c r="A649" s="85"/>
      <c r="B649" s="83"/>
      <c r="C649" s="36"/>
      <c r="D649" s="36"/>
      <c r="E649" s="366"/>
      <c r="F649" s="347"/>
      <c r="G649" s="7" t="e">
        <f t="shared" si="42"/>
        <v>#DIV/0!</v>
      </c>
      <c r="H649" s="7" t="e">
        <f t="shared" si="39"/>
        <v>#DIV/0!</v>
      </c>
    </row>
    <row r="650" spans="1:8" ht="12.75" hidden="1">
      <c r="A650" s="62" t="s">
        <v>746</v>
      </c>
      <c r="B650" s="83" t="s">
        <v>805</v>
      </c>
      <c r="C650" s="64">
        <f>SUM(C651:C658)</f>
        <v>0</v>
      </c>
      <c r="D650" s="64">
        <f>SUM(D651:D658)</f>
        <v>185000</v>
      </c>
      <c r="E650" s="367">
        <f>SUM(E651:E658)</f>
        <v>273830</v>
      </c>
      <c r="F650" s="343">
        <f>SUM(F651:F658)</f>
        <v>191000</v>
      </c>
      <c r="G650" s="7" t="e">
        <f t="shared" si="42"/>
        <v>#DIV/0!</v>
      </c>
      <c r="H650" s="7">
        <f t="shared" si="39"/>
        <v>0.032432432432432434</v>
      </c>
    </row>
    <row r="651" spans="1:8" ht="12.75" hidden="1">
      <c r="A651" s="85" t="s">
        <v>94</v>
      </c>
      <c r="B651" s="81" t="s">
        <v>142</v>
      </c>
      <c r="C651" s="36">
        <v>0</v>
      </c>
      <c r="D651" s="36">
        <v>100000</v>
      </c>
      <c r="E651" s="366">
        <v>60000</v>
      </c>
      <c r="F651" s="347">
        <v>60000</v>
      </c>
      <c r="G651" s="7" t="e">
        <f t="shared" si="42"/>
        <v>#DIV/0!</v>
      </c>
      <c r="H651" s="7">
        <f t="shared" si="39"/>
        <v>-0.4</v>
      </c>
    </row>
    <row r="652" spans="1:8" ht="12.75" hidden="1">
      <c r="A652" s="85" t="s">
        <v>97</v>
      </c>
      <c r="B652" s="81" t="s">
        <v>143</v>
      </c>
      <c r="C652" s="36">
        <v>0</v>
      </c>
      <c r="D652" s="36">
        <v>85000</v>
      </c>
      <c r="E652" s="366">
        <v>116330</v>
      </c>
      <c r="F652" s="347">
        <v>85500</v>
      </c>
      <c r="G652" s="7" t="e">
        <f t="shared" si="42"/>
        <v>#DIV/0!</v>
      </c>
      <c r="H652" s="7">
        <f t="shared" si="39"/>
        <v>0.0058823529411764705</v>
      </c>
    </row>
    <row r="653" spans="1:8" ht="12.75" hidden="1">
      <c r="A653" s="85" t="s">
        <v>100</v>
      </c>
      <c r="B653" s="81" t="s">
        <v>144</v>
      </c>
      <c r="C653" s="36">
        <v>0</v>
      </c>
      <c r="D653" s="36"/>
      <c r="E653" s="366">
        <v>1500</v>
      </c>
      <c r="F653" s="347">
        <v>1500</v>
      </c>
      <c r="G653" s="7" t="e">
        <f t="shared" si="42"/>
        <v>#DIV/0!</v>
      </c>
      <c r="H653" s="7" t="e">
        <f t="shared" si="39"/>
        <v>#DIV/0!</v>
      </c>
    </row>
    <row r="654" spans="1:8" ht="12.75" hidden="1">
      <c r="A654" s="85" t="s">
        <v>102</v>
      </c>
      <c r="B654" s="81" t="s">
        <v>145</v>
      </c>
      <c r="C654" s="36">
        <v>0</v>
      </c>
      <c r="D654" s="36"/>
      <c r="E654" s="366">
        <v>82000</v>
      </c>
      <c r="F654" s="347">
        <v>30000</v>
      </c>
      <c r="G654" s="7" t="e">
        <f t="shared" si="42"/>
        <v>#DIV/0!</v>
      </c>
      <c r="H654" s="7" t="e">
        <f t="shared" si="39"/>
        <v>#DIV/0!</v>
      </c>
    </row>
    <row r="655" spans="1:8" ht="12.75" hidden="1">
      <c r="A655" s="85" t="s">
        <v>122</v>
      </c>
      <c r="B655" s="81" t="s">
        <v>146</v>
      </c>
      <c r="C655" s="36">
        <v>0</v>
      </c>
      <c r="D655" s="36"/>
      <c r="E655" s="366"/>
      <c r="F655" s="347"/>
      <c r="G655" s="7" t="e">
        <f t="shared" si="42"/>
        <v>#DIV/0!</v>
      </c>
      <c r="H655" s="7" t="e">
        <f t="shared" si="39"/>
        <v>#DIV/0!</v>
      </c>
    </row>
    <row r="656" spans="1:8" ht="12.75" hidden="1">
      <c r="A656" s="85" t="s">
        <v>124</v>
      </c>
      <c r="B656" s="81" t="s">
        <v>147</v>
      </c>
      <c r="C656" s="36"/>
      <c r="D656" s="36"/>
      <c r="E656" s="366"/>
      <c r="F656" s="347"/>
      <c r="G656" s="7" t="e">
        <f t="shared" si="42"/>
        <v>#DIV/0!</v>
      </c>
      <c r="H656" s="7" t="e">
        <f t="shared" si="39"/>
        <v>#DIV/0!</v>
      </c>
    </row>
    <row r="657" spans="1:8" ht="12.75" hidden="1">
      <c r="A657" s="85" t="s">
        <v>126</v>
      </c>
      <c r="B657" s="81" t="s">
        <v>149</v>
      </c>
      <c r="C657" s="36"/>
      <c r="D657" s="36"/>
      <c r="E657" s="366">
        <v>12000</v>
      </c>
      <c r="F657" s="347">
        <v>12000</v>
      </c>
      <c r="G657" s="7" t="e">
        <f t="shared" si="42"/>
        <v>#DIV/0!</v>
      </c>
      <c r="H657" s="7" t="e">
        <f t="shared" si="39"/>
        <v>#DIV/0!</v>
      </c>
    </row>
    <row r="658" spans="1:8" ht="12.75" hidden="1">
      <c r="A658" s="85" t="s">
        <v>128</v>
      </c>
      <c r="B658" s="81" t="s">
        <v>150</v>
      </c>
      <c r="C658" s="36">
        <v>0</v>
      </c>
      <c r="D658" s="36"/>
      <c r="E658" s="366">
        <v>2000</v>
      </c>
      <c r="F658" s="347">
        <v>2000</v>
      </c>
      <c r="G658" s="7" t="e">
        <f t="shared" si="42"/>
        <v>#DIV/0!</v>
      </c>
      <c r="H658" s="7" t="e">
        <f t="shared" si="39"/>
        <v>#DIV/0!</v>
      </c>
    </row>
    <row r="659" spans="1:8" ht="12.75" hidden="1">
      <c r="A659" s="62" t="s">
        <v>749</v>
      </c>
      <c r="B659" s="63" t="s">
        <v>152</v>
      </c>
      <c r="C659" s="64">
        <f>SUM(C660:C663)</f>
        <v>0</v>
      </c>
      <c r="D659" s="64">
        <f>SUM(D660:D663)</f>
        <v>8000</v>
      </c>
      <c r="E659" s="367">
        <f>SUM(E660:E663)</f>
        <v>4000</v>
      </c>
      <c r="F659" s="343">
        <f>SUM(F660:F663)</f>
        <v>8000</v>
      </c>
      <c r="G659" s="7" t="e">
        <f t="shared" si="42"/>
        <v>#DIV/0!</v>
      </c>
      <c r="H659" s="7">
        <f t="shared" si="39"/>
        <v>0</v>
      </c>
    </row>
    <row r="660" spans="1:8" ht="12.75" hidden="1">
      <c r="A660" s="85" t="s">
        <v>94</v>
      </c>
      <c r="B660" s="81" t="s">
        <v>153</v>
      </c>
      <c r="C660" s="36"/>
      <c r="D660" s="36"/>
      <c r="E660" s="366"/>
      <c r="F660" s="347"/>
      <c r="G660" s="7" t="e">
        <f t="shared" si="42"/>
        <v>#DIV/0!</v>
      </c>
      <c r="H660" s="7" t="e">
        <f t="shared" si="39"/>
        <v>#DIV/0!</v>
      </c>
    </row>
    <row r="661" spans="1:8" ht="12.75" hidden="1">
      <c r="A661" s="85" t="s">
        <v>97</v>
      </c>
      <c r="B661" s="81" t="s">
        <v>146</v>
      </c>
      <c r="C661" s="36"/>
      <c r="D661" s="36"/>
      <c r="E661" s="366"/>
      <c r="F661" s="347"/>
      <c r="G661" s="7" t="e">
        <f t="shared" si="42"/>
        <v>#DIV/0!</v>
      </c>
      <c r="H661" s="7" t="e">
        <f t="shared" si="39"/>
        <v>#DIV/0!</v>
      </c>
    </row>
    <row r="662" spans="1:8" ht="12.75" hidden="1">
      <c r="A662" s="85" t="s">
        <v>100</v>
      </c>
      <c r="B662" s="81" t="s">
        <v>154</v>
      </c>
      <c r="C662" s="36"/>
      <c r="D662" s="36"/>
      <c r="E662" s="366"/>
      <c r="F662" s="347"/>
      <c r="G662" s="7" t="e">
        <f t="shared" si="42"/>
        <v>#DIV/0!</v>
      </c>
      <c r="H662" s="7" t="e">
        <f t="shared" si="39"/>
        <v>#DIV/0!</v>
      </c>
    </row>
    <row r="663" spans="1:8" ht="12.75" hidden="1">
      <c r="A663" s="85" t="s">
        <v>126</v>
      </c>
      <c r="B663" s="81" t="s">
        <v>155</v>
      </c>
      <c r="C663" s="36">
        <v>0</v>
      </c>
      <c r="D663" s="36">
        <v>8000</v>
      </c>
      <c r="E663" s="366">
        <v>4000</v>
      </c>
      <c r="F663" s="347">
        <v>8000</v>
      </c>
      <c r="G663" s="7" t="e">
        <f t="shared" si="42"/>
        <v>#DIV/0!</v>
      </c>
      <c r="H663" s="7">
        <f aca="true" t="shared" si="43" ref="H663:H726">(F663-D663)/D663</f>
        <v>0</v>
      </c>
    </row>
    <row r="664" spans="1:8" ht="12.75" hidden="1">
      <c r="A664" s="62" t="s">
        <v>554</v>
      </c>
      <c r="B664" s="83" t="s">
        <v>158</v>
      </c>
      <c r="C664" s="64">
        <f>SUM(C665:C668)</f>
        <v>0</v>
      </c>
      <c r="D664" s="64">
        <f>SUM(D665:D668)</f>
        <v>56000</v>
      </c>
      <c r="E664" s="367">
        <f>SUM(E665:E668)</f>
        <v>230550</v>
      </c>
      <c r="F664" s="343">
        <f>SUM(F665:F668)</f>
        <v>62000</v>
      </c>
      <c r="G664" s="7" t="e">
        <f t="shared" si="42"/>
        <v>#DIV/0!</v>
      </c>
      <c r="H664" s="7">
        <f t="shared" si="43"/>
        <v>0.10714285714285714</v>
      </c>
    </row>
    <row r="665" spans="1:8" ht="12.75" hidden="1">
      <c r="A665" s="85" t="s">
        <v>94</v>
      </c>
      <c r="B665" s="35" t="s">
        <v>159</v>
      </c>
      <c r="C665" s="36">
        <v>0</v>
      </c>
      <c r="D665" s="36">
        <v>0</v>
      </c>
      <c r="E665" s="366">
        <v>126850</v>
      </c>
      <c r="F665" s="347">
        <v>0</v>
      </c>
      <c r="G665" s="7" t="e">
        <f t="shared" si="42"/>
        <v>#DIV/0!</v>
      </c>
      <c r="H665" s="7" t="e">
        <f t="shared" si="43"/>
        <v>#DIV/0!</v>
      </c>
    </row>
    <row r="666" spans="1:8" ht="12.75" hidden="1">
      <c r="A666" s="85" t="s">
        <v>97</v>
      </c>
      <c r="B666" s="35" t="s">
        <v>160</v>
      </c>
      <c r="C666" s="36"/>
      <c r="D666" s="36">
        <v>6000</v>
      </c>
      <c r="E666" s="366">
        <v>36000</v>
      </c>
      <c r="F666" s="347">
        <v>12000</v>
      </c>
      <c r="G666" s="7" t="e">
        <f t="shared" si="42"/>
        <v>#DIV/0!</v>
      </c>
      <c r="H666" s="7">
        <f t="shared" si="43"/>
        <v>1</v>
      </c>
    </row>
    <row r="667" spans="1:8" ht="12.75" hidden="1">
      <c r="A667" s="85" t="s">
        <v>100</v>
      </c>
      <c r="B667" s="35" t="s">
        <v>161</v>
      </c>
      <c r="C667" s="36"/>
      <c r="D667" s="36">
        <v>50000</v>
      </c>
      <c r="E667" s="366">
        <v>45500</v>
      </c>
      <c r="F667" s="347">
        <v>50000</v>
      </c>
      <c r="G667" s="7" t="e">
        <f t="shared" si="42"/>
        <v>#DIV/0!</v>
      </c>
      <c r="H667" s="7">
        <f t="shared" si="43"/>
        <v>0</v>
      </c>
    </row>
    <row r="668" spans="1:8" ht="12.75" hidden="1">
      <c r="A668" s="85" t="s">
        <v>128</v>
      </c>
      <c r="B668" s="35" t="s">
        <v>162</v>
      </c>
      <c r="C668" s="36">
        <v>0</v>
      </c>
      <c r="D668" s="36">
        <v>0</v>
      </c>
      <c r="E668" s="366">
        <v>22200</v>
      </c>
      <c r="F668" s="347">
        <v>0</v>
      </c>
      <c r="G668" s="7" t="e">
        <f aca="true" t="shared" si="44" ref="G668:G689">(D668-C668)/C668</f>
        <v>#DIV/0!</v>
      </c>
      <c r="H668" s="7" t="e">
        <f t="shared" si="43"/>
        <v>#DIV/0!</v>
      </c>
    </row>
    <row r="669" spans="1:8" ht="12.75" hidden="1">
      <c r="A669" s="62" t="s">
        <v>555</v>
      </c>
      <c r="B669" s="83" t="s">
        <v>164</v>
      </c>
      <c r="C669" s="64">
        <f>SUM(C670:C675)</f>
        <v>0</v>
      </c>
      <c r="D669" s="64">
        <f>SUM(D670:D675)</f>
        <v>70000</v>
      </c>
      <c r="E669" s="367">
        <f>SUM(E670:E675)</f>
        <v>108800</v>
      </c>
      <c r="F669" s="343">
        <f>SUM(F670:F675)</f>
        <v>70000</v>
      </c>
      <c r="G669" s="7" t="e">
        <f t="shared" si="44"/>
        <v>#DIV/0!</v>
      </c>
      <c r="H669" s="7">
        <f t="shared" si="43"/>
        <v>0</v>
      </c>
    </row>
    <row r="670" spans="1:8" ht="12.75" hidden="1">
      <c r="A670" s="85" t="s">
        <v>94</v>
      </c>
      <c r="B670" s="81" t="s">
        <v>165</v>
      </c>
      <c r="C670" s="36"/>
      <c r="D670" s="36">
        <v>70000</v>
      </c>
      <c r="E670" s="366">
        <v>100000</v>
      </c>
      <c r="F670" s="347">
        <v>70000</v>
      </c>
      <c r="G670" s="7" t="e">
        <f t="shared" si="44"/>
        <v>#DIV/0!</v>
      </c>
      <c r="H670" s="7">
        <f t="shared" si="43"/>
        <v>0</v>
      </c>
    </row>
    <row r="671" spans="1:8" ht="12.75" hidden="1">
      <c r="A671" s="85" t="s">
        <v>97</v>
      </c>
      <c r="B671" s="81" t="s">
        <v>166</v>
      </c>
      <c r="C671" s="36"/>
      <c r="D671" s="36"/>
      <c r="E671" s="366"/>
      <c r="F671" s="347"/>
      <c r="G671" s="7" t="e">
        <f t="shared" si="44"/>
        <v>#DIV/0!</v>
      </c>
      <c r="H671" s="7" t="e">
        <f t="shared" si="43"/>
        <v>#DIV/0!</v>
      </c>
    </row>
    <row r="672" spans="1:8" ht="12.75" hidden="1">
      <c r="A672" s="85" t="s">
        <v>100</v>
      </c>
      <c r="B672" s="81" t="s">
        <v>167</v>
      </c>
      <c r="C672" s="36"/>
      <c r="D672" s="36"/>
      <c r="E672" s="366"/>
      <c r="F672" s="347"/>
      <c r="G672" s="7" t="e">
        <f t="shared" si="44"/>
        <v>#DIV/0!</v>
      </c>
      <c r="H672" s="7" t="e">
        <f t="shared" si="43"/>
        <v>#DIV/0!</v>
      </c>
    </row>
    <row r="673" spans="1:8" ht="12.75" hidden="1">
      <c r="A673" s="85" t="s">
        <v>102</v>
      </c>
      <c r="B673" s="81" t="s">
        <v>168</v>
      </c>
      <c r="C673" s="36">
        <v>0</v>
      </c>
      <c r="D673" s="36">
        <v>0</v>
      </c>
      <c r="E673" s="366">
        <v>8000</v>
      </c>
      <c r="F673" s="347">
        <v>0</v>
      </c>
      <c r="G673" s="7" t="e">
        <f t="shared" si="44"/>
        <v>#DIV/0!</v>
      </c>
      <c r="H673" s="7" t="e">
        <f t="shared" si="43"/>
        <v>#DIV/0!</v>
      </c>
    </row>
    <row r="674" spans="1:8" ht="12.75" hidden="1">
      <c r="A674" s="85" t="s">
        <v>122</v>
      </c>
      <c r="B674" s="81" t="s">
        <v>169</v>
      </c>
      <c r="C674" s="36"/>
      <c r="D674" s="36"/>
      <c r="E674" s="366"/>
      <c r="F674" s="347"/>
      <c r="G674" s="7" t="e">
        <f t="shared" si="44"/>
        <v>#DIV/0!</v>
      </c>
      <c r="H674" s="7" t="e">
        <f t="shared" si="43"/>
        <v>#DIV/0!</v>
      </c>
    </row>
    <row r="675" spans="1:8" ht="12.75" hidden="1">
      <c r="A675" s="85" t="s">
        <v>128</v>
      </c>
      <c r="B675" s="81" t="s">
        <v>170</v>
      </c>
      <c r="C675" s="36">
        <v>0</v>
      </c>
      <c r="D675" s="36">
        <v>0</v>
      </c>
      <c r="E675" s="366">
        <v>800</v>
      </c>
      <c r="F675" s="347">
        <v>0</v>
      </c>
      <c r="G675" s="7" t="e">
        <f t="shared" si="44"/>
        <v>#DIV/0!</v>
      </c>
      <c r="H675" s="7" t="e">
        <f t="shared" si="43"/>
        <v>#DIV/0!</v>
      </c>
    </row>
    <row r="676" spans="1:8" ht="12.75" hidden="1">
      <c r="A676" s="62" t="s">
        <v>806</v>
      </c>
      <c r="B676" s="63" t="s">
        <v>172</v>
      </c>
      <c r="C676" s="64">
        <v>0</v>
      </c>
      <c r="D676" s="64">
        <v>0</v>
      </c>
      <c r="E676" s="367">
        <v>0</v>
      </c>
      <c r="F676" s="343">
        <v>0</v>
      </c>
      <c r="G676" s="7" t="e">
        <f t="shared" si="44"/>
        <v>#DIV/0!</v>
      </c>
      <c r="H676" s="7" t="e">
        <f t="shared" si="43"/>
        <v>#DIV/0!</v>
      </c>
    </row>
    <row r="677" spans="1:8" ht="12.75" hidden="1">
      <c r="A677" s="62" t="s">
        <v>797</v>
      </c>
      <c r="B677" s="63" t="s">
        <v>174</v>
      </c>
      <c r="C677" s="64">
        <f>SUM(C678:C681)</f>
        <v>0</v>
      </c>
      <c r="D677" s="64">
        <f>SUM(D678:D681)</f>
        <v>0</v>
      </c>
      <c r="E677" s="367">
        <f>SUM(E678:E681)</f>
        <v>0</v>
      </c>
      <c r="F677" s="343">
        <f>SUM(F678:F681)</f>
        <v>0</v>
      </c>
      <c r="G677" s="7" t="e">
        <f t="shared" si="44"/>
        <v>#DIV/0!</v>
      </c>
      <c r="H677" s="7" t="e">
        <f t="shared" si="43"/>
        <v>#DIV/0!</v>
      </c>
    </row>
    <row r="678" spans="1:8" ht="12.75" hidden="1">
      <c r="A678" s="85" t="s">
        <v>94</v>
      </c>
      <c r="B678" s="148" t="s">
        <v>175</v>
      </c>
      <c r="C678" s="36"/>
      <c r="D678" s="36"/>
      <c r="E678" s="366"/>
      <c r="F678" s="347"/>
      <c r="G678" s="7" t="e">
        <f t="shared" si="44"/>
        <v>#DIV/0!</v>
      </c>
      <c r="H678" s="7" t="e">
        <f t="shared" si="43"/>
        <v>#DIV/0!</v>
      </c>
    </row>
    <row r="679" spans="1:8" ht="12.75" hidden="1">
      <c r="A679" s="85" t="s">
        <v>97</v>
      </c>
      <c r="B679" s="148" t="s">
        <v>176</v>
      </c>
      <c r="C679" s="36"/>
      <c r="D679" s="36"/>
      <c r="E679" s="366"/>
      <c r="F679" s="347"/>
      <c r="G679" s="7" t="e">
        <f t="shared" si="44"/>
        <v>#DIV/0!</v>
      </c>
      <c r="H679" s="7" t="e">
        <f t="shared" si="43"/>
        <v>#DIV/0!</v>
      </c>
    </row>
    <row r="680" spans="1:8" ht="12.75" hidden="1">
      <c r="A680" s="85" t="s">
        <v>100</v>
      </c>
      <c r="B680" s="148" t="s">
        <v>177</v>
      </c>
      <c r="C680" s="36"/>
      <c r="D680" s="36"/>
      <c r="E680" s="366"/>
      <c r="F680" s="347"/>
      <c r="G680" s="7" t="e">
        <f t="shared" si="44"/>
        <v>#DIV/0!</v>
      </c>
      <c r="H680" s="7" t="e">
        <f t="shared" si="43"/>
        <v>#DIV/0!</v>
      </c>
    </row>
    <row r="681" spans="1:8" ht="12.75" hidden="1">
      <c r="A681" s="85" t="s">
        <v>104</v>
      </c>
      <c r="B681" s="148" t="s">
        <v>178</v>
      </c>
      <c r="C681" s="36"/>
      <c r="D681" s="36"/>
      <c r="E681" s="366"/>
      <c r="F681" s="347"/>
      <c r="G681" s="7" t="e">
        <f t="shared" si="44"/>
        <v>#DIV/0!</v>
      </c>
      <c r="H681" s="7" t="e">
        <f t="shared" si="43"/>
        <v>#DIV/0!</v>
      </c>
    </row>
    <row r="682" spans="1:8" ht="12.75" hidden="1">
      <c r="A682" s="62" t="s">
        <v>556</v>
      </c>
      <c r="B682" s="63" t="s">
        <v>180</v>
      </c>
      <c r="C682" s="64">
        <f>SUM(C683)</f>
        <v>0</v>
      </c>
      <c r="D682" s="64">
        <f>SUM(D683)</f>
        <v>500</v>
      </c>
      <c r="E682" s="367">
        <f>SUM(E683)</f>
        <v>1000</v>
      </c>
      <c r="F682" s="343">
        <f>SUM(F683)</f>
        <v>500</v>
      </c>
      <c r="G682" s="7" t="e">
        <f t="shared" si="44"/>
        <v>#DIV/0!</v>
      </c>
      <c r="H682" s="7">
        <f t="shared" si="43"/>
        <v>0</v>
      </c>
    </row>
    <row r="683" spans="1:8" ht="12.75" hidden="1">
      <c r="A683" s="148"/>
      <c r="B683" s="35"/>
      <c r="C683" s="36"/>
      <c r="D683" s="36">
        <v>500</v>
      </c>
      <c r="E683" s="366">
        <v>1000</v>
      </c>
      <c r="F683" s="347">
        <v>500</v>
      </c>
      <c r="G683" s="7" t="e">
        <f t="shared" si="44"/>
        <v>#DIV/0!</v>
      </c>
      <c r="H683" s="7">
        <f t="shared" si="43"/>
        <v>0</v>
      </c>
    </row>
    <row r="684" spans="1:8" ht="12.75" hidden="1">
      <c r="A684" s="62" t="s">
        <v>813</v>
      </c>
      <c r="B684" s="63" t="s">
        <v>232</v>
      </c>
      <c r="C684" s="64">
        <f>SUM(C685:C689)</f>
        <v>0</v>
      </c>
      <c r="D684" s="64">
        <f>SUM(D685:D689)</f>
        <v>400000</v>
      </c>
      <c r="E684" s="367">
        <f>SUM(E685:E689)</f>
        <v>410000</v>
      </c>
      <c r="F684" s="343">
        <f>SUM(F685:F689)</f>
        <v>400000</v>
      </c>
      <c r="G684" s="7" t="e">
        <f t="shared" si="44"/>
        <v>#DIV/0!</v>
      </c>
      <c r="H684" s="7">
        <f t="shared" si="43"/>
        <v>0</v>
      </c>
    </row>
    <row r="685" spans="1:8" ht="12.75" hidden="1">
      <c r="A685" s="85" t="s">
        <v>97</v>
      </c>
      <c r="B685" s="35" t="s">
        <v>182</v>
      </c>
      <c r="C685" s="36">
        <v>0</v>
      </c>
      <c r="D685" s="36">
        <v>0</v>
      </c>
      <c r="E685" s="366">
        <v>0</v>
      </c>
      <c r="F685" s="347">
        <v>0</v>
      </c>
      <c r="G685" s="7" t="e">
        <f t="shared" si="44"/>
        <v>#DIV/0!</v>
      </c>
      <c r="H685" s="7" t="e">
        <f t="shared" si="43"/>
        <v>#DIV/0!</v>
      </c>
    </row>
    <row r="686" spans="1:8" ht="12.75" hidden="1">
      <c r="A686" s="85" t="s">
        <v>100</v>
      </c>
      <c r="B686" s="35" t="s">
        <v>183</v>
      </c>
      <c r="C686" s="36"/>
      <c r="D686" s="36">
        <v>0</v>
      </c>
      <c r="E686" s="366">
        <v>0</v>
      </c>
      <c r="F686" s="347">
        <v>0</v>
      </c>
      <c r="G686" s="7" t="e">
        <f t="shared" si="44"/>
        <v>#DIV/0!</v>
      </c>
      <c r="H686" s="7" t="e">
        <f t="shared" si="43"/>
        <v>#DIV/0!</v>
      </c>
    </row>
    <row r="687" spans="1:8" ht="12.75" hidden="1">
      <c r="A687" s="85" t="s">
        <v>128</v>
      </c>
      <c r="B687" s="35" t="s">
        <v>234</v>
      </c>
      <c r="C687" s="36"/>
      <c r="D687" s="36">
        <v>10000</v>
      </c>
      <c r="E687" s="366">
        <v>10000</v>
      </c>
      <c r="F687" s="347">
        <v>10000</v>
      </c>
      <c r="G687" s="7" t="e">
        <f t="shared" si="44"/>
        <v>#DIV/0!</v>
      </c>
      <c r="H687" s="7">
        <f t="shared" si="43"/>
        <v>0</v>
      </c>
    </row>
    <row r="688" spans="1:8" ht="12.75" hidden="1">
      <c r="A688" s="85" t="s">
        <v>104</v>
      </c>
      <c r="B688" s="35" t="s">
        <v>233</v>
      </c>
      <c r="C688" s="36"/>
      <c r="D688" s="36">
        <v>90000</v>
      </c>
      <c r="E688" s="366">
        <v>100000</v>
      </c>
      <c r="F688" s="347">
        <v>90000</v>
      </c>
      <c r="G688" s="7" t="e">
        <f t="shared" si="44"/>
        <v>#DIV/0!</v>
      </c>
      <c r="H688" s="7">
        <f t="shared" si="43"/>
        <v>0</v>
      </c>
    </row>
    <row r="689" spans="1:8" ht="12.75" hidden="1">
      <c r="A689" s="85" t="s">
        <v>122</v>
      </c>
      <c r="B689" s="35" t="s">
        <v>186</v>
      </c>
      <c r="C689" s="36"/>
      <c r="D689" s="36">
        <v>300000</v>
      </c>
      <c r="E689" s="366">
        <v>300000</v>
      </c>
      <c r="F689" s="347">
        <v>300000</v>
      </c>
      <c r="G689" s="7" t="e">
        <f t="shared" si="44"/>
        <v>#DIV/0!</v>
      </c>
      <c r="H689" s="7">
        <f t="shared" si="43"/>
        <v>0</v>
      </c>
    </row>
    <row r="690" spans="1:8" ht="25.5">
      <c r="A690" s="90" t="s">
        <v>557</v>
      </c>
      <c r="B690" s="234" t="s">
        <v>20</v>
      </c>
      <c r="C690" s="36">
        <f>C691</f>
        <v>0</v>
      </c>
      <c r="D690" s="36">
        <f>D691</f>
        <v>300000</v>
      </c>
      <c r="E690" s="366">
        <f>E691</f>
        <v>0</v>
      </c>
      <c r="F690" s="347">
        <v>336000</v>
      </c>
      <c r="G690" s="7"/>
      <c r="H690" s="7">
        <f t="shared" si="43"/>
        <v>0.12</v>
      </c>
    </row>
    <row r="691" spans="1:8" ht="12.75" hidden="1">
      <c r="A691" s="267" t="s">
        <v>557</v>
      </c>
      <c r="B691" s="119" t="s">
        <v>21</v>
      </c>
      <c r="C691" s="64">
        <f>SUM(C692)</f>
        <v>0</v>
      </c>
      <c r="D691" s="64">
        <f>SUM(D692)</f>
        <v>300000</v>
      </c>
      <c r="E691" s="367">
        <f>SUM(E692)</f>
        <v>0</v>
      </c>
      <c r="F691" s="343">
        <f>SUM(F692)</f>
        <v>0</v>
      </c>
      <c r="G691" s="7" t="e">
        <f aca="true" t="shared" si="45" ref="G691:G721">(D691-C691)/C691</f>
        <v>#DIV/0!</v>
      </c>
      <c r="H691" s="7">
        <f t="shared" si="43"/>
        <v>-1</v>
      </c>
    </row>
    <row r="692" spans="1:8" ht="12.75" hidden="1">
      <c r="A692" s="92" t="s">
        <v>94</v>
      </c>
      <c r="B692" s="114" t="s">
        <v>190</v>
      </c>
      <c r="C692" s="33">
        <f>SUM(C693:C695)</f>
        <v>0</v>
      </c>
      <c r="D692" s="33">
        <f>SUM(D693:D695)</f>
        <v>300000</v>
      </c>
      <c r="E692" s="368">
        <f>SUM(E693:E695)</f>
        <v>0</v>
      </c>
      <c r="F692" s="544">
        <f>SUM(F693:F695)</f>
        <v>0</v>
      </c>
      <c r="G692" s="7" t="e">
        <f t="shared" si="45"/>
        <v>#DIV/0!</v>
      </c>
      <c r="H692" s="7">
        <f t="shared" si="43"/>
        <v>-1</v>
      </c>
    </row>
    <row r="693" spans="1:8" ht="12.75" hidden="1">
      <c r="A693" s="85"/>
      <c r="B693" s="35" t="s">
        <v>424</v>
      </c>
      <c r="C693" s="36"/>
      <c r="D693" s="36">
        <v>300000</v>
      </c>
      <c r="E693" s="366">
        <v>0</v>
      </c>
      <c r="F693" s="347">
        <v>0</v>
      </c>
      <c r="G693" s="7" t="e">
        <f t="shared" si="45"/>
        <v>#DIV/0!</v>
      </c>
      <c r="H693" s="7">
        <f t="shared" si="43"/>
        <v>-1</v>
      </c>
    </row>
    <row r="694" spans="1:8" ht="12.75" hidden="1">
      <c r="A694" s="85"/>
      <c r="B694" s="35" t="s">
        <v>192</v>
      </c>
      <c r="C694" s="36"/>
      <c r="D694" s="36"/>
      <c r="E694" s="366"/>
      <c r="F694" s="347"/>
      <c r="G694" s="7" t="e">
        <f t="shared" si="45"/>
        <v>#DIV/0!</v>
      </c>
      <c r="H694" s="7" t="e">
        <f t="shared" si="43"/>
        <v>#DIV/0!</v>
      </c>
    </row>
    <row r="695" spans="1:8" ht="12.75" hidden="1">
      <c r="A695" s="149"/>
      <c r="B695" s="38" t="s">
        <v>193</v>
      </c>
      <c r="C695" s="39"/>
      <c r="D695" s="39"/>
      <c r="E695" s="369"/>
      <c r="F695" s="545"/>
      <c r="G695" s="7" t="e">
        <f t="shared" si="45"/>
        <v>#DIV/0!</v>
      </c>
      <c r="H695" s="7" t="e">
        <f t="shared" si="43"/>
        <v>#DIV/0!</v>
      </c>
    </row>
    <row r="696" spans="1:8" ht="12.75">
      <c r="A696" s="267" t="s">
        <v>674</v>
      </c>
      <c r="B696" s="156" t="s">
        <v>78</v>
      </c>
      <c r="C696" s="145">
        <f>SUM(C697)</f>
        <v>3786790</v>
      </c>
      <c r="D696" s="145">
        <f>SUM(D697)</f>
        <v>4375979.6</v>
      </c>
      <c r="E696" s="353">
        <f>SUM(E697)</f>
        <v>4689754.8</v>
      </c>
      <c r="F696" s="449">
        <f>SUM(F697)</f>
        <v>6791246.08</v>
      </c>
      <c r="G696" s="7">
        <f t="shared" si="45"/>
        <v>0.15559077741305952</v>
      </c>
      <c r="H696" s="7">
        <f t="shared" si="43"/>
        <v>0.5519373262160547</v>
      </c>
    </row>
    <row r="697" spans="1:8" ht="12.75">
      <c r="A697" s="287" t="s">
        <v>675</v>
      </c>
      <c r="B697" s="159" t="s">
        <v>235</v>
      </c>
      <c r="C697" s="160">
        <f>C698+C708+C769+C767+C765</f>
        <v>3786790</v>
      </c>
      <c r="D697" s="160">
        <f>D698+D708+D769+D767+D765</f>
        <v>4375979.6</v>
      </c>
      <c r="E697" s="160">
        <f>E698+E708+E769+E767+E765</f>
        <v>4689754.8</v>
      </c>
      <c r="F697" s="160">
        <f>F698+F708+F769+F767+F765</f>
        <v>6791246.08</v>
      </c>
      <c r="G697" s="7">
        <f t="shared" si="45"/>
        <v>0.15559077741305952</v>
      </c>
      <c r="H697" s="7">
        <f t="shared" si="43"/>
        <v>0.5519373262160547</v>
      </c>
    </row>
    <row r="698" spans="1:8" ht="12.75">
      <c r="A698" s="90" t="s">
        <v>546</v>
      </c>
      <c r="B698" s="81" t="s">
        <v>91</v>
      </c>
      <c r="C698" s="88">
        <f>C699+C705+C706+C707</f>
        <v>1941090</v>
      </c>
      <c r="D698" s="88">
        <f>D699+D705+D706+D707</f>
        <v>2007979.6</v>
      </c>
      <c r="E698" s="88">
        <f>E699+E705+E706+E707</f>
        <v>2219254.8</v>
      </c>
      <c r="F698" s="88">
        <f>F699+F705+F706+F707</f>
        <v>2100746.08</v>
      </c>
      <c r="G698" s="7">
        <f t="shared" si="45"/>
        <v>0.03445981381594882</v>
      </c>
      <c r="H698" s="7">
        <f t="shared" si="43"/>
        <v>0.04619891556667208</v>
      </c>
    </row>
    <row r="699" spans="1:8" ht="12.75" hidden="1">
      <c r="A699" s="62" t="s">
        <v>727</v>
      </c>
      <c r="B699" s="83" t="s">
        <v>808</v>
      </c>
      <c r="C699" s="64">
        <f>SUM(C700:C704)</f>
        <v>1454000</v>
      </c>
      <c r="D699" s="64">
        <f>SUM(D700:D704)</f>
        <v>1489760</v>
      </c>
      <c r="E699" s="342">
        <f>SUM(E700:E704)</f>
        <v>1648880</v>
      </c>
      <c r="F699" s="343">
        <f>SUM(F700:F704)</f>
        <v>1559248</v>
      </c>
      <c r="G699" s="7">
        <f t="shared" si="45"/>
        <v>0.024594222833562586</v>
      </c>
      <c r="H699" s="7">
        <f t="shared" si="43"/>
        <v>0.04664375469874342</v>
      </c>
    </row>
    <row r="700" spans="1:8" ht="12.75" hidden="1">
      <c r="A700" s="85" t="s">
        <v>94</v>
      </c>
      <c r="B700" s="81" t="s">
        <v>196</v>
      </c>
      <c r="C700" s="36">
        <v>1354000</v>
      </c>
      <c r="D700" s="36">
        <v>1389760</v>
      </c>
      <c r="E700" s="366">
        <v>1538880</v>
      </c>
      <c r="F700" s="347">
        <v>1459248</v>
      </c>
      <c r="G700" s="7">
        <f t="shared" si="45"/>
        <v>0.02641063515509601</v>
      </c>
      <c r="H700" s="7">
        <f t="shared" si="43"/>
        <v>0.05</v>
      </c>
    </row>
    <row r="701" spans="1:8" ht="12.75" hidden="1">
      <c r="A701" s="85" t="s">
        <v>97</v>
      </c>
      <c r="B701" s="81" t="s">
        <v>98</v>
      </c>
      <c r="C701" s="36"/>
      <c r="D701" s="36"/>
      <c r="E701" s="345"/>
      <c r="F701" s="347"/>
      <c r="G701" s="7" t="e">
        <f t="shared" si="45"/>
        <v>#DIV/0!</v>
      </c>
      <c r="H701" s="7" t="e">
        <f t="shared" si="43"/>
        <v>#DIV/0!</v>
      </c>
    </row>
    <row r="702" spans="1:8" ht="12.75" hidden="1">
      <c r="A702" s="85" t="s">
        <v>100</v>
      </c>
      <c r="B702" s="81" t="s">
        <v>101</v>
      </c>
      <c r="C702" s="36"/>
      <c r="D702" s="36">
        <v>0</v>
      </c>
      <c r="E702" s="345">
        <v>0</v>
      </c>
      <c r="F702" s="347">
        <v>0</v>
      </c>
      <c r="G702" s="7" t="e">
        <f t="shared" si="45"/>
        <v>#DIV/0!</v>
      </c>
      <c r="H702" s="7" t="e">
        <f t="shared" si="43"/>
        <v>#DIV/0!</v>
      </c>
    </row>
    <row r="703" spans="1:8" ht="12.75" hidden="1">
      <c r="A703" s="85" t="s">
        <v>102</v>
      </c>
      <c r="B703" s="81" t="s">
        <v>103</v>
      </c>
      <c r="C703" s="36"/>
      <c r="D703" s="36"/>
      <c r="E703" s="345"/>
      <c r="F703" s="347"/>
      <c r="G703" s="7" t="e">
        <f t="shared" si="45"/>
        <v>#DIV/0!</v>
      </c>
      <c r="H703" s="7" t="e">
        <f t="shared" si="43"/>
        <v>#DIV/0!</v>
      </c>
    </row>
    <row r="704" spans="1:8" ht="12.75" hidden="1">
      <c r="A704" s="85" t="s">
        <v>104</v>
      </c>
      <c r="B704" s="81" t="s">
        <v>105</v>
      </c>
      <c r="C704" s="36">
        <v>100000</v>
      </c>
      <c r="D704" s="36">
        <v>100000</v>
      </c>
      <c r="E704" s="366">
        <v>110000</v>
      </c>
      <c r="F704" s="347">
        <v>100000</v>
      </c>
      <c r="G704" s="7">
        <f t="shared" si="45"/>
        <v>0</v>
      </c>
      <c r="H704" s="7">
        <f t="shared" si="43"/>
        <v>0</v>
      </c>
    </row>
    <row r="705" spans="1:8" ht="12.75" hidden="1">
      <c r="A705" s="62" t="s">
        <v>729</v>
      </c>
      <c r="B705" s="83" t="s">
        <v>109</v>
      </c>
      <c r="C705" s="64"/>
      <c r="D705" s="64">
        <v>19150</v>
      </c>
      <c r="E705" s="367">
        <v>18000</v>
      </c>
      <c r="F705" s="343">
        <v>19150</v>
      </c>
      <c r="G705" s="7" t="e">
        <f t="shared" si="45"/>
        <v>#DIV/0!</v>
      </c>
      <c r="H705" s="7">
        <f t="shared" si="43"/>
        <v>0</v>
      </c>
    </row>
    <row r="706" spans="1:8" ht="12.75" hidden="1">
      <c r="A706" s="62" t="s">
        <v>731</v>
      </c>
      <c r="B706" s="83" t="s">
        <v>111</v>
      </c>
      <c r="C706" s="64">
        <f>C699*0.33</f>
        <v>479820</v>
      </c>
      <c r="D706" s="64">
        <f>D699*0.33</f>
        <v>491620.80000000005</v>
      </c>
      <c r="E706" s="367">
        <f>E699*0.33</f>
        <v>544130.4</v>
      </c>
      <c r="F706" s="343">
        <f>F699*0.33</f>
        <v>514551.84</v>
      </c>
      <c r="G706" s="7">
        <f t="shared" si="45"/>
        <v>0.024594222833562683</v>
      </c>
      <c r="H706" s="7">
        <f t="shared" si="43"/>
        <v>0.04664375469874337</v>
      </c>
    </row>
    <row r="707" spans="1:8" ht="12.75" hidden="1">
      <c r="A707" s="62" t="s">
        <v>728</v>
      </c>
      <c r="B707" s="83" t="s">
        <v>113</v>
      </c>
      <c r="C707" s="64">
        <f>C699*0.005</f>
        <v>7270</v>
      </c>
      <c r="D707" s="64">
        <f>D699*0.005</f>
        <v>7448.8</v>
      </c>
      <c r="E707" s="367">
        <f>E699*0.005</f>
        <v>8244.4</v>
      </c>
      <c r="F707" s="343">
        <f>F699*0.005</f>
        <v>7796.24</v>
      </c>
      <c r="G707" s="7">
        <f t="shared" si="45"/>
        <v>0.02459422283356261</v>
      </c>
      <c r="H707" s="7">
        <f t="shared" si="43"/>
        <v>0.046643754698743364</v>
      </c>
    </row>
    <row r="708" spans="1:8" ht="12.75">
      <c r="A708" s="90" t="s">
        <v>550</v>
      </c>
      <c r="B708" s="81" t="s">
        <v>114</v>
      </c>
      <c r="C708" s="88">
        <v>1575700</v>
      </c>
      <c r="D708" s="88">
        <v>1442000</v>
      </c>
      <c r="E708" s="366">
        <v>1442000</v>
      </c>
      <c r="F708" s="347">
        <v>1442000</v>
      </c>
      <c r="G708" s="7">
        <f t="shared" si="45"/>
        <v>-0.08485117725455353</v>
      </c>
      <c r="H708" s="7">
        <f t="shared" si="43"/>
        <v>0</v>
      </c>
    </row>
    <row r="709" spans="1:8" ht="12.75" hidden="1">
      <c r="A709" s="62" t="s">
        <v>551</v>
      </c>
      <c r="B709" s="83" t="s">
        <v>764</v>
      </c>
      <c r="C709" s="64">
        <f>SUM(C710:C719)</f>
        <v>0</v>
      </c>
      <c r="D709" s="64">
        <f>SUM(D710:D719)</f>
        <v>460000</v>
      </c>
      <c r="E709" s="367">
        <f>SUM(E710:E719)</f>
        <v>126000</v>
      </c>
      <c r="F709" s="343">
        <f>SUM(F710:F719)</f>
        <v>460000</v>
      </c>
      <c r="G709" s="7" t="e">
        <f t="shared" si="45"/>
        <v>#DIV/0!</v>
      </c>
      <c r="H709" s="7">
        <f t="shared" si="43"/>
        <v>0</v>
      </c>
    </row>
    <row r="710" spans="1:8" ht="12.75" hidden="1">
      <c r="A710" s="85" t="s">
        <v>94</v>
      </c>
      <c r="B710" s="35" t="s">
        <v>117</v>
      </c>
      <c r="C710" s="36">
        <v>0</v>
      </c>
      <c r="D710" s="36">
        <v>16000</v>
      </c>
      <c r="E710" s="366">
        <v>15000</v>
      </c>
      <c r="F710" s="347">
        <v>16000</v>
      </c>
      <c r="G710" s="7" t="e">
        <f t="shared" si="45"/>
        <v>#DIV/0!</v>
      </c>
      <c r="H710" s="7">
        <f t="shared" si="43"/>
        <v>0</v>
      </c>
    </row>
    <row r="711" spans="1:8" ht="12.75" hidden="1">
      <c r="A711" s="85" t="s">
        <v>97</v>
      </c>
      <c r="B711" s="81" t="s">
        <v>118</v>
      </c>
      <c r="C711" s="36">
        <v>0</v>
      </c>
      <c r="D711" s="36">
        <v>4000</v>
      </c>
      <c r="E711" s="366">
        <v>0</v>
      </c>
      <c r="F711" s="347">
        <v>4000</v>
      </c>
      <c r="G711" s="7" t="e">
        <f t="shared" si="45"/>
        <v>#DIV/0!</v>
      </c>
      <c r="H711" s="7">
        <f t="shared" si="43"/>
        <v>0</v>
      </c>
    </row>
    <row r="712" spans="1:8" ht="12.75" hidden="1">
      <c r="A712" s="85" t="s">
        <v>100</v>
      </c>
      <c r="B712" s="35" t="s">
        <v>226</v>
      </c>
      <c r="C712" s="36">
        <v>0</v>
      </c>
      <c r="D712" s="36">
        <v>15000</v>
      </c>
      <c r="E712" s="366">
        <v>15000</v>
      </c>
      <c r="F712" s="347">
        <v>15000</v>
      </c>
      <c r="G712" s="7" t="e">
        <f t="shared" si="45"/>
        <v>#DIV/0!</v>
      </c>
      <c r="H712" s="7">
        <f t="shared" si="43"/>
        <v>0</v>
      </c>
    </row>
    <row r="713" spans="1:8" ht="12.75" hidden="1">
      <c r="A713" s="85" t="s">
        <v>102</v>
      </c>
      <c r="B713" s="81" t="s">
        <v>120</v>
      </c>
      <c r="C713" s="36">
        <v>0</v>
      </c>
      <c r="D713" s="36">
        <v>3000</v>
      </c>
      <c r="E713" s="366">
        <v>5000</v>
      </c>
      <c r="F713" s="347">
        <v>3000</v>
      </c>
      <c r="G713" s="7" t="e">
        <f t="shared" si="45"/>
        <v>#DIV/0!</v>
      </c>
      <c r="H713" s="7">
        <f t="shared" si="43"/>
        <v>0</v>
      </c>
    </row>
    <row r="714" spans="1:8" ht="12.75" hidden="1">
      <c r="A714" s="85" t="s">
        <v>104</v>
      </c>
      <c r="B714" s="81" t="s">
        <v>121</v>
      </c>
      <c r="C714" s="36">
        <v>0</v>
      </c>
      <c r="D714" s="36">
        <v>75000</v>
      </c>
      <c r="E714" s="366">
        <v>75000</v>
      </c>
      <c r="F714" s="347">
        <v>75000</v>
      </c>
      <c r="G714" s="7" t="e">
        <f t="shared" si="45"/>
        <v>#DIV/0!</v>
      </c>
      <c r="H714" s="7">
        <f t="shared" si="43"/>
        <v>0</v>
      </c>
    </row>
    <row r="715" spans="1:8" ht="12.75" hidden="1">
      <c r="A715" s="85" t="s">
        <v>122</v>
      </c>
      <c r="B715" s="81" t="s">
        <v>123</v>
      </c>
      <c r="C715" s="36">
        <v>0</v>
      </c>
      <c r="D715" s="36">
        <v>0</v>
      </c>
      <c r="E715" s="366">
        <v>0</v>
      </c>
      <c r="F715" s="347">
        <v>0</v>
      </c>
      <c r="G715" s="7" t="e">
        <f t="shared" si="45"/>
        <v>#DIV/0!</v>
      </c>
      <c r="H715" s="7" t="e">
        <f t="shared" si="43"/>
        <v>#DIV/0!</v>
      </c>
    </row>
    <row r="716" spans="1:8" ht="12.75" hidden="1">
      <c r="A716" s="85" t="s">
        <v>124</v>
      </c>
      <c r="B716" s="81" t="s">
        <v>125</v>
      </c>
      <c r="C716" s="36">
        <v>0</v>
      </c>
      <c r="D716" s="36">
        <v>0</v>
      </c>
      <c r="E716" s="366">
        <v>0</v>
      </c>
      <c r="F716" s="347">
        <v>0</v>
      </c>
      <c r="G716" s="7" t="e">
        <f t="shared" si="45"/>
        <v>#DIV/0!</v>
      </c>
      <c r="H716" s="7" t="e">
        <f t="shared" si="43"/>
        <v>#DIV/0!</v>
      </c>
    </row>
    <row r="717" spans="1:8" ht="12.75" hidden="1">
      <c r="A717" s="85" t="s">
        <v>126</v>
      </c>
      <c r="B717" s="81" t="s">
        <v>127</v>
      </c>
      <c r="C717" s="36">
        <v>0</v>
      </c>
      <c r="D717" s="36">
        <v>0</v>
      </c>
      <c r="E717" s="366">
        <v>10000</v>
      </c>
      <c r="F717" s="347">
        <v>0</v>
      </c>
      <c r="G717" s="7" t="e">
        <f t="shared" si="45"/>
        <v>#DIV/0!</v>
      </c>
      <c r="H717" s="7" t="e">
        <f t="shared" si="43"/>
        <v>#DIV/0!</v>
      </c>
    </row>
    <row r="718" spans="1:8" ht="12.75" hidden="1">
      <c r="A718" s="85" t="s">
        <v>128</v>
      </c>
      <c r="B718" s="81" t="s">
        <v>129</v>
      </c>
      <c r="C718" s="36">
        <v>0</v>
      </c>
      <c r="D718" s="36">
        <v>57000</v>
      </c>
      <c r="E718" s="366">
        <v>5000</v>
      </c>
      <c r="F718" s="347">
        <v>57000</v>
      </c>
      <c r="G718" s="7" t="e">
        <f t="shared" si="45"/>
        <v>#DIV/0!</v>
      </c>
      <c r="H718" s="7">
        <f t="shared" si="43"/>
        <v>0</v>
      </c>
    </row>
    <row r="719" spans="1:8" ht="12.75" hidden="1">
      <c r="A719" s="85" t="s">
        <v>130</v>
      </c>
      <c r="B719" s="81" t="s">
        <v>236</v>
      </c>
      <c r="C719" s="36">
        <v>0</v>
      </c>
      <c r="D719" s="36">
        <v>290000</v>
      </c>
      <c r="E719" s="366">
        <v>1000</v>
      </c>
      <c r="F719" s="347">
        <v>290000</v>
      </c>
      <c r="G719" s="7" t="e">
        <f t="shared" si="45"/>
        <v>#DIV/0!</v>
      </c>
      <c r="H719" s="7">
        <f t="shared" si="43"/>
        <v>0</v>
      </c>
    </row>
    <row r="720" spans="1:8" ht="12.75" hidden="1">
      <c r="A720" s="62" t="s">
        <v>552</v>
      </c>
      <c r="B720" s="63" t="s">
        <v>133</v>
      </c>
      <c r="C720" s="64">
        <f>SUM(C721:C722)</f>
        <v>0</v>
      </c>
      <c r="D720" s="64">
        <f>SUM(D721:D722)</f>
        <v>3500</v>
      </c>
      <c r="E720" s="367">
        <f>SUM(E721:E722)</f>
        <v>7000</v>
      </c>
      <c r="F720" s="343">
        <f>SUM(F721:F722)</f>
        <v>3500</v>
      </c>
      <c r="G720" s="7" t="e">
        <f t="shared" si="45"/>
        <v>#DIV/0!</v>
      </c>
      <c r="H720" s="7">
        <f t="shared" si="43"/>
        <v>0</v>
      </c>
    </row>
    <row r="721" spans="1:8" ht="12.75" hidden="1">
      <c r="A721" s="85" t="s">
        <v>94</v>
      </c>
      <c r="B721" s="81" t="s">
        <v>134</v>
      </c>
      <c r="C721" s="36">
        <v>0</v>
      </c>
      <c r="D721" s="36">
        <v>3500</v>
      </c>
      <c r="E721" s="366">
        <v>4000</v>
      </c>
      <c r="F721" s="347">
        <v>3500</v>
      </c>
      <c r="G721" s="7" t="e">
        <f t="shared" si="45"/>
        <v>#DIV/0!</v>
      </c>
      <c r="H721" s="7">
        <f t="shared" si="43"/>
        <v>0</v>
      </c>
    </row>
    <row r="722" spans="1:8" ht="12.75" hidden="1">
      <c r="A722" s="85" t="s">
        <v>97</v>
      </c>
      <c r="B722" s="81" t="s">
        <v>197</v>
      </c>
      <c r="C722" s="36">
        <v>0</v>
      </c>
      <c r="D722" s="36">
        <v>0</v>
      </c>
      <c r="E722" s="366">
        <v>3000</v>
      </c>
      <c r="F722" s="347">
        <v>0</v>
      </c>
      <c r="G722" s="7" t="e">
        <f aca="true" t="shared" si="46" ref="G722:G753">(D722-C722)/C722</f>
        <v>#DIV/0!</v>
      </c>
      <c r="H722" s="7" t="e">
        <f t="shared" si="43"/>
        <v>#DIV/0!</v>
      </c>
    </row>
    <row r="723" spans="1:8" ht="12.75" hidden="1">
      <c r="A723" s="62" t="s">
        <v>553</v>
      </c>
      <c r="B723" s="83" t="s">
        <v>137</v>
      </c>
      <c r="C723" s="64">
        <f>SUM(C724:C725)</f>
        <v>0</v>
      </c>
      <c r="D723" s="64">
        <f>SUM(D724:D725)</f>
        <v>6000</v>
      </c>
      <c r="E723" s="367">
        <f>SUM(E724:E725)</f>
        <v>6000</v>
      </c>
      <c r="F723" s="343">
        <f>SUM(F724:F725)</f>
        <v>6000</v>
      </c>
      <c r="G723" s="7" t="e">
        <f t="shared" si="46"/>
        <v>#DIV/0!</v>
      </c>
      <c r="H723" s="7">
        <f t="shared" si="43"/>
        <v>0</v>
      </c>
    </row>
    <row r="724" spans="1:8" ht="12.75" hidden="1">
      <c r="A724" s="85" t="s">
        <v>94</v>
      </c>
      <c r="B724" s="81" t="s">
        <v>137</v>
      </c>
      <c r="C724" s="36">
        <v>0</v>
      </c>
      <c r="D724" s="36">
        <v>6000</v>
      </c>
      <c r="E724" s="366">
        <v>6000</v>
      </c>
      <c r="F724" s="347">
        <v>6000</v>
      </c>
      <c r="G724" s="7" t="e">
        <f t="shared" si="46"/>
        <v>#DIV/0!</v>
      </c>
      <c r="H724" s="7">
        <f t="shared" si="43"/>
        <v>0</v>
      </c>
    </row>
    <row r="725" spans="1:8" ht="12.75" hidden="1">
      <c r="A725" s="85"/>
      <c r="B725" s="83"/>
      <c r="C725" s="36"/>
      <c r="D725" s="36"/>
      <c r="E725" s="366"/>
      <c r="F725" s="347"/>
      <c r="G725" s="7" t="e">
        <f t="shared" si="46"/>
        <v>#DIV/0!</v>
      </c>
      <c r="H725" s="7" t="e">
        <f t="shared" si="43"/>
        <v>#DIV/0!</v>
      </c>
    </row>
    <row r="726" spans="1:8" ht="12.75" hidden="1">
      <c r="A726" s="62" t="s">
        <v>746</v>
      </c>
      <c r="B726" s="83" t="s">
        <v>805</v>
      </c>
      <c r="C726" s="64">
        <f>SUM(C727:C734)</f>
        <v>0</v>
      </c>
      <c r="D726" s="64">
        <f>SUM(D727:D734)</f>
        <v>721000</v>
      </c>
      <c r="E726" s="367">
        <f>SUM(E727:E734)</f>
        <v>728000</v>
      </c>
      <c r="F726" s="343">
        <f>SUM(F727:F734)</f>
        <v>721000</v>
      </c>
      <c r="G726" s="7" t="e">
        <f t="shared" si="46"/>
        <v>#DIV/0!</v>
      </c>
      <c r="H726" s="7">
        <f t="shared" si="43"/>
        <v>0</v>
      </c>
    </row>
    <row r="727" spans="1:8" ht="12.75" hidden="1">
      <c r="A727" s="85" t="s">
        <v>94</v>
      </c>
      <c r="B727" s="81" t="s">
        <v>142</v>
      </c>
      <c r="C727" s="36">
        <v>0</v>
      </c>
      <c r="D727" s="36">
        <v>333000</v>
      </c>
      <c r="E727" s="366">
        <v>335000</v>
      </c>
      <c r="F727" s="347">
        <v>333000</v>
      </c>
      <c r="G727" s="7" t="e">
        <f t="shared" si="46"/>
        <v>#DIV/0!</v>
      </c>
      <c r="H727" s="7">
        <f aca="true" t="shared" si="47" ref="H727:H758">(F727-D727)/D727</f>
        <v>0</v>
      </c>
    </row>
    <row r="728" spans="1:8" ht="12.75" hidden="1">
      <c r="A728" s="85" t="s">
        <v>97</v>
      </c>
      <c r="B728" s="81" t="s">
        <v>143</v>
      </c>
      <c r="C728" s="36">
        <v>0</v>
      </c>
      <c r="D728" s="36">
        <v>255000</v>
      </c>
      <c r="E728" s="366">
        <v>260000</v>
      </c>
      <c r="F728" s="347">
        <v>255000</v>
      </c>
      <c r="G728" s="7" t="e">
        <f t="shared" si="46"/>
        <v>#DIV/0!</v>
      </c>
      <c r="H728" s="7">
        <f t="shared" si="47"/>
        <v>0</v>
      </c>
    </row>
    <row r="729" spans="1:8" ht="12.75" hidden="1">
      <c r="A729" s="85" t="s">
        <v>100</v>
      </c>
      <c r="B729" s="81" t="s">
        <v>144</v>
      </c>
      <c r="C729" s="36">
        <v>0</v>
      </c>
      <c r="D729" s="36">
        <v>36000</v>
      </c>
      <c r="E729" s="366">
        <v>35000</v>
      </c>
      <c r="F729" s="347">
        <v>36000</v>
      </c>
      <c r="G729" s="7" t="e">
        <f t="shared" si="46"/>
        <v>#DIV/0!</v>
      </c>
      <c r="H729" s="7">
        <f t="shared" si="47"/>
        <v>0</v>
      </c>
    </row>
    <row r="730" spans="1:8" ht="12.75" hidden="1">
      <c r="A730" s="85" t="s">
        <v>102</v>
      </c>
      <c r="B730" s="81" t="s">
        <v>145</v>
      </c>
      <c r="C730" s="36">
        <v>0</v>
      </c>
      <c r="D730" s="36">
        <v>70000</v>
      </c>
      <c r="E730" s="366">
        <v>70000</v>
      </c>
      <c r="F730" s="347">
        <v>70000</v>
      </c>
      <c r="G730" s="7" t="e">
        <f t="shared" si="46"/>
        <v>#DIV/0!</v>
      </c>
      <c r="H730" s="7">
        <f t="shared" si="47"/>
        <v>0</v>
      </c>
    </row>
    <row r="731" spans="1:8" ht="12.75" hidden="1">
      <c r="A731" s="85" t="s">
        <v>122</v>
      </c>
      <c r="B731" s="81" t="s">
        <v>146</v>
      </c>
      <c r="C731" s="36"/>
      <c r="D731" s="36">
        <v>27000</v>
      </c>
      <c r="E731" s="366">
        <v>25000</v>
      </c>
      <c r="F731" s="347">
        <v>27000</v>
      </c>
      <c r="G731" s="7" t="e">
        <f t="shared" si="46"/>
        <v>#DIV/0!</v>
      </c>
      <c r="H731" s="7">
        <f t="shared" si="47"/>
        <v>0</v>
      </c>
    </row>
    <row r="732" spans="1:8" ht="12.75" hidden="1">
      <c r="A732" s="85" t="s">
        <v>124</v>
      </c>
      <c r="B732" s="81" t="s">
        <v>147</v>
      </c>
      <c r="C732" s="36"/>
      <c r="D732" s="36"/>
      <c r="E732" s="366"/>
      <c r="F732" s="347"/>
      <c r="G732" s="7" t="e">
        <f t="shared" si="46"/>
        <v>#DIV/0!</v>
      </c>
      <c r="H732" s="7" t="e">
        <f t="shared" si="47"/>
        <v>#DIV/0!</v>
      </c>
    </row>
    <row r="733" spans="1:8" ht="12.75" hidden="1">
      <c r="A733" s="85" t="s">
        <v>126</v>
      </c>
      <c r="B733" s="81" t="s">
        <v>149</v>
      </c>
      <c r="C733" s="36"/>
      <c r="D733" s="36">
        <v>0</v>
      </c>
      <c r="E733" s="366">
        <v>0</v>
      </c>
      <c r="F733" s="347">
        <v>0</v>
      </c>
      <c r="G733" s="7" t="e">
        <f t="shared" si="46"/>
        <v>#DIV/0!</v>
      </c>
      <c r="H733" s="7" t="e">
        <f t="shared" si="47"/>
        <v>#DIV/0!</v>
      </c>
    </row>
    <row r="734" spans="1:8" ht="12.75" hidden="1">
      <c r="A734" s="85" t="s">
        <v>128</v>
      </c>
      <c r="B734" s="81" t="s">
        <v>150</v>
      </c>
      <c r="C734" s="36">
        <v>0</v>
      </c>
      <c r="D734" s="36">
        <v>0</v>
      </c>
      <c r="E734" s="366">
        <v>3000</v>
      </c>
      <c r="F734" s="347">
        <v>0</v>
      </c>
      <c r="G734" s="7" t="e">
        <f t="shared" si="46"/>
        <v>#DIV/0!</v>
      </c>
      <c r="H734" s="7" t="e">
        <f t="shared" si="47"/>
        <v>#DIV/0!</v>
      </c>
    </row>
    <row r="735" spans="1:8" ht="12.75" hidden="1">
      <c r="A735" s="62" t="s">
        <v>749</v>
      </c>
      <c r="B735" s="63" t="s">
        <v>152</v>
      </c>
      <c r="C735" s="64">
        <f>SUM(C736:C739)</f>
        <v>0</v>
      </c>
      <c r="D735" s="64">
        <f>SUM(D736:D739)</f>
        <v>162000</v>
      </c>
      <c r="E735" s="367">
        <f>SUM(E736:E739)</f>
        <v>152000</v>
      </c>
      <c r="F735" s="343">
        <f>SUM(F736:F739)</f>
        <v>162000</v>
      </c>
      <c r="G735" s="7" t="e">
        <f t="shared" si="46"/>
        <v>#DIV/0!</v>
      </c>
      <c r="H735" s="7">
        <f t="shared" si="47"/>
        <v>0</v>
      </c>
    </row>
    <row r="736" spans="1:8" ht="12.75" hidden="1">
      <c r="A736" s="85" t="s">
        <v>94</v>
      </c>
      <c r="B736" s="81" t="s">
        <v>153</v>
      </c>
      <c r="C736" s="36"/>
      <c r="D736" s="36">
        <v>75000</v>
      </c>
      <c r="E736" s="366">
        <v>75000</v>
      </c>
      <c r="F736" s="347">
        <v>75000</v>
      </c>
      <c r="G736" s="7" t="e">
        <f t="shared" si="46"/>
        <v>#DIV/0!</v>
      </c>
      <c r="H736" s="7">
        <f t="shared" si="47"/>
        <v>0</v>
      </c>
    </row>
    <row r="737" spans="1:8" ht="12.75" hidden="1">
      <c r="A737" s="85" t="s">
        <v>97</v>
      </c>
      <c r="B737" s="81" t="s">
        <v>146</v>
      </c>
      <c r="C737" s="36"/>
      <c r="D737" s="36">
        <v>45000</v>
      </c>
      <c r="E737" s="366">
        <v>45000</v>
      </c>
      <c r="F737" s="347">
        <v>45000</v>
      </c>
      <c r="G737" s="7" t="e">
        <f t="shared" si="46"/>
        <v>#DIV/0!</v>
      </c>
      <c r="H737" s="7">
        <f t="shared" si="47"/>
        <v>0</v>
      </c>
    </row>
    <row r="738" spans="1:8" ht="12.75" hidden="1">
      <c r="A738" s="85" t="s">
        <v>100</v>
      </c>
      <c r="B738" s="81" t="s">
        <v>154</v>
      </c>
      <c r="C738" s="36"/>
      <c r="D738" s="36">
        <v>38000</v>
      </c>
      <c r="E738" s="366">
        <v>25000</v>
      </c>
      <c r="F738" s="347">
        <v>38000</v>
      </c>
      <c r="G738" s="7" t="e">
        <f t="shared" si="46"/>
        <v>#DIV/0!</v>
      </c>
      <c r="H738" s="7">
        <f t="shared" si="47"/>
        <v>0</v>
      </c>
    </row>
    <row r="739" spans="1:8" ht="12.75" hidden="1">
      <c r="A739" s="85" t="s">
        <v>126</v>
      </c>
      <c r="B739" s="81" t="s">
        <v>155</v>
      </c>
      <c r="C739" s="36">
        <v>0</v>
      </c>
      <c r="D739" s="36">
        <v>4000</v>
      </c>
      <c r="E739" s="366">
        <v>7000</v>
      </c>
      <c r="F739" s="347">
        <v>4000</v>
      </c>
      <c r="G739" s="7" t="e">
        <f t="shared" si="46"/>
        <v>#DIV/0!</v>
      </c>
      <c r="H739" s="7">
        <f t="shared" si="47"/>
        <v>0</v>
      </c>
    </row>
    <row r="740" spans="1:8" ht="12.75" hidden="1">
      <c r="A740" s="62" t="s">
        <v>554</v>
      </c>
      <c r="B740" s="83" t="s">
        <v>158</v>
      </c>
      <c r="C740" s="64">
        <f>SUM(C741:C744)</f>
        <v>0</v>
      </c>
      <c r="D740" s="64">
        <f>SUM(D741:D744)</f>
        <v>35000</v>
      </c>
      <c r="E740" s="367">
        <f>SUM(E741:E744)</f>
        <v>57150</v>
      </c>
      <c r="F740" s="343">
        <f>SUM(F741:F744)</f>
        <v>35000</v>
      </c>
      <c r="G740" s="7" t="e">
        <f t="shared" si="46"/>
        <v>#DIV/0!</v>
      </c>
      <c r="H740" s="7">
        <f t="shared" si="47"/>
        <v>0</v>
      </c>
    </row>
    <row r="741" spans="1:8" ht="12.75" hidden="1">
      <c r="A741" s="85" t="s">
        <v>94</v>
      </c>
      <c r="B741" s="35" t="s">
        <v>159</v>
      </c>
      <c r="C741" s="36">
        <v>0</v>
      </c>
      <c r="D741" s="36">
        <v>25000</v>
      </c>
      <c r="E741" s="366">
        <v>25000</v>
      </c>
      <c r="F741" s="347">
        <v>25000</v>
      </c>
      <c r="G741" s="7" t="e">
        <f t="shared" si="46"/>
        <v>#DIV/0!</v>
      </c>
      <c r="H741" s="7">
        <f t="shared" si="47"/>
        <v>0</v>
      </c>
    </row>
    <row r="742" spans="1:8" ht="12.75" hidden="1">
      <c r="A742" s="85" t="s">
        <v>97</v>
      </c>
      <c r="B742" s="35" t="s">
        <v>160</v>
      </c>
      <c r="C742" s="36">
        <v>0</v>
      </c>
      <c r="D742" s="36">
        <v>0</v>
      </c>
      <c r="E742" s="366">
        <v>0</v>
      </c>
      <c r="F742" s="347">
        <v>0</v>
      </c>
      <c r="G742" s="7" t="e">
        <f t="shared" si="46"/>
        <v>#DIV/0!</v>
      </c>
      <c r="H742" s="7" t="e">
        <f t="shared" si="47"/>
        <v>#DIV/0!</v>
      </c>
    </row>
    <row r="743" spans="1:8" ht="12.75" hidden="1">
      <c r="A743" s="85" t="s">
        <v>100</v>
      </c>
      <c r="B743" s="35" t="s">
        <v>161</v>
      </c>
      <c r="C743" s="36">
        <v>0</v>
      </c>
      <c r="D743" s="36">
        <v>10000</v>
      </c>
      <c r="E743" s="366">
        <v>32150</v>
      </c>
      <c r="F743" s="347">
        <v>10000</v>
      </c>
      <c r="G743" s="7" t="e">
        <f t="shared" si="46"/>
        <v>#DIV/0!</v>
      </c>
      <c r="H743" s="7">
        <f t="shared" si="47"/>
        <v>0</v>
      </c>
    </row>
    <row r="744" spans="1:8" ht="12.75" hidden="1">
      <c r="A744" s="85" t="s">
        <v>128</v>
      </c>
      <c r="B744" s="35" t="s">
        <v>162</v>
      </c>
      <c r="C744" s="36">
        <v>0</v>
      </c>
      <c r="D744" s="36">
        <v>0</v>
      </c>
      <c r="E744" s="366">
        <v>0</v>
      </c>
      <c r="F744" s="347">
        <v>0</v>
      </c>
      <c r="G744" s="7" t="e">
        <f t="shared" si="46"/>
        <v>#DIV/0!</v>
      </c>
      <c r="H744" s="7" t="e">
        <f t="shared" si="47"/>
        <v>#DIV/0!</v>
      </c>
    </row>
    <row r="745" spans="1:8" ht="12.75" hidden="1">
      <c r="A745" s="62" t="s">
        <v>555</v>
      </c>
      <c r="B745" s="83" t="s">
        <v>164</v>
      </c>
      <c r="C745" s="64">
        <f>SUM(C746:C751)</f>
        <v>0</v>
      </c>
      <c r="D745" s="64">
        <f>SUM(D746:D751)</f>
        <v>83000</v>
      </c>
      <c r="E745" s="367">
        <f>SUM(E746:E751)</f>
        <v>18000</v>
      </c>
      <c r="F745" s="343">
        <f>SUM(F746:F751)</f>
        <v>83000</v>
      </c>
      <c r="G745" s="7" t="e">
        <f t="shared" si="46"/>
        <v>#DIV/0!</v>
      </c>
      <c r="H745" s="7">
        <f t="shared" si="47"/>
        <v>0</v>
      </c>
    </row>
    <row r="746" spans="1:8" ht="12.75" hidden="1">
      <c r="A746" s="85" t="s">
        <v>94</v>
      </c>
      <c r="B746" s="81" t="s">
        <v>165</v>
      </c>
      <c r="C746" s="36">
        <v>0</v>
      </c>
      <c r="D746" s="36">
        <v>25000</v>
      </c>
      <c r="E746" s="366">
        <v>10000</v>
      </c>
      <c r="F746" s="347">
        <v>25000</v>
      </c>
      <c r="G746" s="7" t="e">
        <f t="shared" si="46"/>
        <v>#DIV/0!</v>
      </c>
      <c r="H746" s="7">
        <f t="shared" si="47"/>
        <v>0</v>
      </c>
    </row>
    <row r="747" spans="1:8" ht="12.75" hidden="1">
      <c r="A747" s="85" t="s">
        <v>97</v>
      </c>
      <c r="B747" s="81" t="s">
        <v>166</v>
      </c>
      <c r="C747" s="36">
        <v>0</v>
      </c>
      <c r="D747" s="36">
        <v>35000</v>
      </c>
      <c r="E747" s="366">
        <v>0</v>
      </c>
      <c r="F747" s="347">
        <v>35000</v>
      </c>
      <c r="G747" s="7" t="e">
        <f t="shared" si="46"/>
        <v>#DIV/0!</v>
      </c>
      <c r="H747" s="7">
        <f t="shared" si="47"/>
        <v>0</v>
      </c>
    </row>
    <row r="748" spans="1:8" ht="12.75" hidden="1">
      <c r="A748" s="85" t="s">
        <v>100</v>
      </c>
      <c r="B748" s="81" t="s">
        <v>167</v>
      </c>
      <c r="C748" s="36">
        <v>0</v>
      </c>
      <c r="D748" s="36">
        <v>0</v>
      </c>
      <c r="E748" s="366">
        <v>0</v>
      </c>
      <c r="F748" s="347">
        <v>0</v>
      </c>
      <c r="G748" s="7" t="e">
        <f t="shared" si="46"/>
        <v>#DIV/0!</v>
      </c>
      <c r="H748" s="7" t="e">
        <f t="shared" si="47"/>
        <v>#DIV/0!</v>
      </c>
    </row>
    <row r="749" spans="1:8" ht="12.75" hidden="1">
      <c r="A749" s="85" t="s">
        <v>102</v>
      </c>
      <c r="B749" s="81" t="s">
        <v>168</v>
      </c>
      <c r="C749" s="36">
        <v>0</v>
      </c>
      <c r="D749" s="36">
        <v>8000</v>
      </c>
      <c r="E749" s="366">
        <v>8000</v>
      </c>
      <c r="F749" s="347">
        <v>8000</v>
      </c>
      <c r="G749" s="7" t="e">
        <f t="shared" si="46"/>
        <v>#DIV/0!</v>
      </c>
      <c r="H749" s="7">
        <f t="shared" si="47"/>
        <v>0</v>
      </c>
    </row>
    <row r="750" spans="1:8" ht="12.75" hidden="1">
      <c r="A750" s="85" t="s">
        <v>122</v>
      </c>
      <c r="B750" s="81" t="s">
        <v>169</v>
      </c>
      <c r="C750" s="36">
        <v>0</v>
      </c>
      <c r="D750" s="36">
        <v>0</v>
      </c>
      <c r="E750" s="366">
        <v>0</v>
      </c>
      <c r="F750" s="347">
        <v>0</v>
      </c>
      <c r="G750" s="7" t="e">
        <f t="shared" si="46"/>
        <v>#DIV/0!</v>
      </c>
      <c r="H750" s="7" t="e">
        <f t="shared" si="47"/>
        <v>#DIV/0!</v>
      </c>
    </row>
    <row r="751" spans="1:8" ht="12.75" hidden="1">
      <c r="A751" s="85" t="s">
        <v>128</v>
      </c>
      <c r="B751" s="81" t="s">
        <v>170</v>
      </c>
      <c r="C751" s="36">
        <v>0</v>
      </c>
      <c r="D751" s="36">
        <v>15000</v>
      </c>
      <c r="E751" s="366">
        <v>0</v>
      </c>
      <c r="F751" s="347">
        <v>15000</v>
      </c>
      <c r="G751" s="7" t="e">
        <f t="shared" si="46"/>
        <v>#DIV/0!</v>
      </c>
      <c r="H751" s="7">
        <f t="shared" si="47"/>
        <v>0</v>
      </c>
    </row>
    <row r="752" spans="1:8" ht="12.75" hidden="1">
      <c r="A752" s="62" t="s">
        <v>806</v>
      </c>
      <c r="B752" s="63" t="s">
        <v>807</v>
      </c>
      <c r="C752" s="64">
        <v>0</v>
      </c>
      <c r="D752" s="64">
        <v>20000</v>
      </c>
      <c r="E752" s="367">
        <v>0</v>
      </c>
      <c r="F752" s="343">
        <v>20000</v>
      </c>
      <c r="G752" s="7" t="e">
        <f t="shared" si="46"/>
        <v>#DIV/0!</v>
      </c>
      <c r="H752" s="7">
        <f t="shared" si="47"/>
        <v>0</v>
      </c>
    </row>
    <row r="753" spans="1:8" ht="12.75" hidden="1">
      <c r="A753" s="62" t="s">
        <v>797</v>
      </c>
      <c r="B753" s="63" t="s">
        <v>174</v>
      </c>
      <c r="C753" s="64">
        <f>SUM(C754:C754)</f>
        <v>0</v>
      </c>
      <c r="D753" s="64">
        <f>SUM(D754:D754)</f>
        <v>0</v>
      </c>
      <c r="E753" s="367">
        <f>SUM(E754:E754)</f>
        <v>0</v>
      </c>
      <c r="F753" s="343">
        <f>SUM(F754:F754)</f>
        <v>0</v>
      </c>
      <c r="G753" s="7" t="e">
        <f t="shared" si="46"/>
        <v>#DIV/0!</v>
      </c>
      <c r="H753" s="7" t="e">
        <f t="shared" si="47"/>
        <v>#DIV/0!</v>
      </c>
    </row>
    <row r="754" spans="1:8" ht="12.75" hidden="1">
      <c r="A754" s="85" t="s">
        <v>94</v>
      </c>
      <c r="B754" s="148" t="s">
        <v>175</v>
      </c>
      <c r="C754" s="36"/>
      <c r="D754" s="36"/>
      <c r="E754" s="366"/>
      <c r="F754" s="347"/>
      <c r="G754" s="7" t="e">
        <f aca="true" t="shared" si="48" ref="G754:G764">(D754-C754)/C754</f>
        <v>#DIV/0!</v>
      </c>
      <c r="H754" s="7" t="e">
        <f t="shared" si="47"/>
        <v>#DIV/0!</v>
      </c>
    </row>
    <row r="755" spans="1:8" ht="12.75" hidden="1">
      <c r="A755" s="62" t="s">
        <v>556</v>
      </c>
      <c r="B755" s="63" t="s">
        <v>180</v>
      </c>
      <c r="C755" s="64">
        <f>SUM(C756)</f>
        <v>0</v>
      </c>
      <c r="D755" s="64">
        <f>SUM(D756)</f>
        <v>500</v>
      </c>
      <c r="E755" s="367">
        <f>SUM(E756)</f>
        <v>500</v>
      </c>
      <c r="F755" s="343">
        <f>SUM(F756)</f>
        <v>500</v>
      </c>
      <c r="G755" s="7" t="e">
        <f t="shared" si="48"/>
        <v>#DIV/0!</v>
      </c>
      <c r="H755" s="7">
        <f t="shared" si="47"/>
        <v>0</v>
      </c>
    </row>
    <row r="756" spans="1:8" ht="12.75" hidden="1">
      <c r="A756" s="148"/>
      <c r="B756" s="35"/>
      <c r="C756" s="36">
        <v>0</v>
      </c>
      <c r="D756" s="36">
        <v>500</v>
      </c>
      <c r="E756" s="366">
        <v>500</v>
      </c>
      <c r="F756" s="347">
        <v>500</v>
      </c>
      <c r="G756" s="7" t="e">
        <f t="shared" si="48"/>
        <v>#DIV/0!</v>
      </c>
      <c r="H756" s="7">
        <f t="shared" si="47"/>
        <v>0</v>
      </c>
    </row>
    <row r="757" spans="1:8" ht="12.75" hidden="1">
      <c r="A757" s="62" t="s">
        <v>799</v>
      </c>
      <c r="B757" s="63" t="s">
        <v>18</v>
      </c>
      <c r="C757" s="64">
        <f>SUM(C758:C762)</f>
        <v>0</v>
      </c>
      <c r="D757" s="64">
        <f>SUM(D758:D762)</f>
        <v>0</v>
      </c>
      <c r="E757" s="367">
        <f>SUM(E758:E762)</f>
        <v>0</v>
      </c>
      <c r="F757" s="343">
        <f>SUM(F758:F762)</f>
        <v>0</v>
      </c>
      <c r="G757" s="7" t="e">
        <f t="shared" si="48"/>
        <v>#DIV/0!</v>
      </c>
      <c r="H757" s="7" t="e">
        <f t="shared" si="47"/>
        <v>#DIV/0!</v>
      </c>
    </row>
    <row r="758" spans="1:8" ht="12.75" hidden="1">
      <c r="A758" s="85" t="s">
        <v>97</v>
      </c>
      <c r="B758" s="35" t="s">
        <v>182</v>
      </c>
      <c r="C758" s="36">
        <v>0</v>
      </c>
      <c r="D758" s="36">
        <v>0</v>
      </c>
      <c r="E758" s="366">
        <v>0</v>
      </c>
      <c r="F758" s="347">
        <v>0</v>
      </c>
      <c r="G758" s="7" t="e">
        <f t="shared" si="48"/>
        <v>#DIV/0!</v>
      </c>
      <c r="H758" s="7" t="e">
        <f t="shared" si="47"/>
        <v>#DIV/0!</v>
      </c>
    </row>
    <row r="759" spans="1:8" ht="12.75" hidden="1">
      <c r="A759" s="85" t="s">
        <v>100</v>
      </c>
      <c r="B759" s="35" t="s">
        <v>183</v>
      </c>
      <c r="C759" s="36"/>
      <c r="D759" s="36">
        <v>0</v>
      </c>
      <c r="E759" s="366">
        <v>0</v>
      </c>
      <c r="F759" s="347">
        <v>0</v>
      </c>
      <c r="G759" s="7" t="e">
        <f t="shared" si="48"/>
        <v>#DIV/0!</v>
      </c>
      <c r="H759" s="7" t="e">
        <f aca="true" t="shared" si="49" ref="H759:H794">(F759-D759)/D759</f>
        <v>#DIV/0!</v>
      </c>
    </row>
    <row r="760" spans="1:8" ht="12.75" hidden="1">
      <c r="A760" s="85" t="s">
        <v>128</v>
      </c>
      <c r="B760" s="35" t="s">
        <v>184</v>
      </c>
      <c r="C760" s="36"/>
      <c r="D760" s="36">
        <v>0</v>
      </c>
      <c r="E760" s="366">
        <v>0</v>
      </c>
      <c r="F760" s="347">
        <v>0</v>
      </c>
      <c r="G760" s="7" t="e">
        <f t="shared" si="48"/>
        <v>#DIV/0!</v>
      </c>
      <c r="H760" s="7" t="e">
        <f t="shared" si="49"/>
        <v>#DIV/0!</v>
      </c>
    </row>
    <row r="761" spans="1:8" ht="12.75" hidden="1">
      <c r="A761" s="85" t="s">
        <v>104</v>
      </c>
      <c r="B761" s="35" t="s">
        <v>185</v>
      </c>
      <c r="C761" s="36"/>
      <c r="D761" s="36">
        <v>0</v>
      </c>
      <c r="E761" s="366">
        <v>0</v>
      </c>
      <c r="F761" s="347">
        <v>0</v>
      </c>
      <c r="G761" s="7" t="e">
        <f t="shared" si="48"/>
        <v>#DIV/0!</v>
      </c>
      <c r="H761" s="7" t="e">
        <f t="shared" si="49"/>
        <v>#DIV/0!</v>
      </c>
    </row>
    <row r="762" spans="1:8" ht="12.75" hidden="1">
      <c r="A762" s="85" t="s">
        <v>122</v>
      </c>
      <c r="B762" s="35" t="s">
        <v>186</v>
      </c>
      <c r="C762" s="36"/>
      <c r="D762" s="36">
        <v>0</v>
      </c>
      <c r="E762" s="366">
        <v>0</v>
      </c>
      <c r="F762" s="347">
        <v>0</v>
      </c>
      <c r="G762" s="7" t="e">
        <f t="shared" si="48"/>
        <v>#DIV/0!</v>
      </c>
      <c r="H762" s="7" t="e">
        <f t="shared" si="49"/>
        <v>#DIV/0!</v>
      </c>
    </row>
    <row r="763" spans="1:8" s="3" customFormat="1" ht="12.75" hidden="1">
      <c r="A763" s="62" t="s">
        <v>756</v>
      </c>
      <c r="B763" s="63" t="s">
        <v>873</v>
      </c>
      <c r="C763" s="64"/>
      <c r="D763" s="64"/>
      <c r="E763" s="367">
        <v>302000</v>
      </c>
      <c r="F763" s="343"/>
      <c r="G763" s="8"/>
      <c r="H763" s="7" t="e">
        <f t="shared" si="49"/>
        <v>#DIV/0!</v>
      </c>
    </row>
    <row r="764" spans="1:8" ht="12.75" hidden="1">
      <c r="A764" s="62" t="s">
        <v>811</v>
      </c>
      <c r="B764" s="83" t="s">
        <v>237</v>
      </c>
      <c r="C764" s="95"/>
      <c r="D764" s="95">
        <v>1000</v>
      </c>
      <c r="E764" s="367">
        <v>0</v>
      </c>
      <c r="F764" s="343">
        <v>1000</v>
      </c>
      <c r="G764" s="7" t="e">
        <f t="shared" si="48"/>
        <v>#DIV/0!</v>
      </c>
      <c r="H764" s="7">
        <f t="shared" si="49"/>
        <v>0</v>
      </c>
    </row>
    <row r="765" spans="1:8" ht="12.75">
      <c r="A765" s="268" t="s">
        <v>677</v>
      </c>
      <c r="B765" s="91" t="s">
        <v>442</v>
      </c>
      <c r="C765" s="101"/>
      <c r="D765" s="101">
        <f>SUM(D766)</f>
        <v>25000</v>
      </c>
      <c r="E765" s="390">
        <f>SUM(E766)</f>
        <v>25000</v>
      </c>
      <c r="F765" s="533">
        <f>SUM(F766)</f>
        <v>25000</v>
      </c>
      <c r="G765" s="7"/>
      <c r="H765" s="7">
        <f t="shared" si="49"/>
        <v>0</v>
      </c>
    </row>
    <row r="766" spans="1:8" ht="12.75" hidden="1">
      <c r="A766" s="267" t="s">
        <v>678</v>
      </c>
      <c r="B766" s="93" t="s">
        <v>22</v>
      </c>
      <c r="C766" s="94"/>
      <c r="D766" s="94">
        <v>25000</v>
      </c>
      <c r="E766" s="381">
        <v>25000</v>
      </c>
      <c r="F766" s="423">
        <v>25000</v>
      </c>
      <c r="G766" s="7"/>
      <c r="H766" s="7">
        <f t="shared" si="49"/>
        <v>0</v>
      </c>
    </row>
    <row r="767" spans="1:8" ht="12.75">
      <c r="A767" s="123" t="s">
        <v>676</v>
      </c>
      <c r="B767" s="117" t="s">
        <v>238</v>
      </c>
      <c r="C767" s="89"/>
      <c r="D767" s="89">
        <f>SUM(D768)</f>
        <v>1000</v>
      </c>
      <c r="E767" s="409">
        <f>SUM(E768)</f>
        <v>3500</v>
      </c>
      <c r="F767" s="541">
        <v>3500</v>
      </c>
      <c r="G767" s="7"/>
      <c r="H767" s="7">
        <f t="shared" si="49"/>
        <v>2.5</v>
      </c>
    </row>
    <row r="768" spans="1:8" ht="12" customHeight="1" hidden="1">
      <c r="A768" s="267" t="s">
        <v>679</v>
      </c>
      <c r="B768" s="93" t="s">
        <v>239</v>
      </c>
      <c r="C768" s="94"/>
      <c r="D768" s="94">
        <v>1000</v>
      </c>
      <c r="E768" s="381">
        <v>3500</v>
      </c>
      <c r="F768" s="423">
        <v>1000</v>
      </c>
      <c r="G768" s="7" t="e">
        <f>(D768-C768)/C768</f>
        <v>#DIV/0!</v>
      </c>
      <c r="H768" s="7">
        <f t="shared" si="49"/>
        <v>0</v>
      </c>
    </row>
    <row r="769" spans="1:8" ht="25.5">
      <c r="A769" s="90" t="s">
        <v>557</v>
      </c>
      <c r="B769" s="234" t="s">
        <v>344</v>
      </c>
      <c r="C769" s="36">
        <v>270000</v>
      </c>
      <c r="D769" s="36">
        <f>SUM(D770:D772)</f>
        <v>900000</v>
      </c>
      <c r="E769" s="379">
        <f>SUM(E770:E772)</f>
        <v>1000000</v>
      </c>
      <c r="F769" s="36">
        <f>SUM(F770:F776)</f>
        <v>3220000</v>
      </c>
      <c r="G769" s="7">
        <f>(D769-C769)/C769</f>
        <v>2.3333333333333335</v>
      </c>
      <c r="H769" s="7">
        <f t="shared" si="49"/>
        <v>2.577777777777778</v>
      </c>
    </row>
    <row r="770" spans="1:8" ht="12.75">
      <c r="A770" s="126"/>
      <c r="B770" s="112" t="s">
        <v>373</v>
      </c>
      <c r="C770" s="113"/>
      <c r="D770" s="113">
        <v>750000</v>
      </c>
      <c r="E770" s="396">
        <v>0</v>
      </c>
      <c r="F770" s="543">
        <v>0</v>
      </c>
      <c r="G770" s="7" t="e">
        <f>(D770-C770)/C770</f>
        <v>#DIV/0!</v>
      </c>
      <c r="H770" s="7">
        <f t="shared" si="49"/>
        <v>-1</v>
      </c>
    </row>
    <row r="771" spans="1:8" ht="12.75">
      <c r="A771" s="126"/>
      <c r="B771" s="112" t="s">
        <v>945</v>
      </c>
      <c r="C771" s="113"/>
      <c r="D771" s="113">
        <v>50000</v>
      </c>
      <c r="E771" s="396"/>
      <c r="F771" s="543"/>
      <c r="G771" s="7"/>
      <c r="H771" s="7">
        <f t="shared" si="49"/>
        <v>-1</v>
      </c>
    </row>
    <row r="772" spans="1:8" ht="12.75">
      <c r="A772" s="126"/>
      <c r="B772" s="112" t="s">
        <v>968</v>
      </c>
      <c r="C772" s="113"/>
      <c r="D772" s="113">
        <v>100000</v>
      </c>
      <c r="E772" s="396">
        <v>1000000</v>
      </c>
      <c r="F772" s="543">
        <v>420000</v>
      </c>
      <c r="G772" s="7"/>
      <c r="H772" s="7">
        <f t="shared" si="49"/>
        <v>3.2</v>
      </c>
    </row>
    <row r="773" spans="1:8" ht="12.75">
      <c r="A773" s="126"/>
      <c r="B773" s="647" t="s">
        <v>1042</v>
      </c>
      <c r="C773" s="113"/>
      <c r="D773" s="113"/>
      <c r="E773" s="396"/>
      <c r="F773" s="543">
        <v>1200000</v>
      </c>
      <c r="G773" s="7"/>
      <c r="H773" s="7"/>
    </row>
    <row r="774" spans="1:8" ht="12.75">
      <c r="A774" s="126"/>
      <c r="B774" s="647" t="s">
        <v>1043</v>
      </c>
      <c r="C774" s="113"/>
      <c r="D774" s="113"/>
      <c r="E774" s="396"/>
      <c r="F774" s="543">
        <v>900000</v>
      </c>
      <c r="G774" s="7"/>
      <c r="H774" s="7"/>
    </row>
    <row r="775" spans="1:8" ht="12.75">
      <c r="A775" s="126"/>
      <c r="B775" s="647" t="s">
        <v>1044</v>
      </c>
      <c r="C775" s="113"/>
      <c r="D775" s="113"/>
      <c r="E775" s="396"/>
      <c r="F775" s="543">
        <v>300000</v>
      </c>
      <c r="G775" s="7"/>
      <c r="H775" s="7"/>
    </row>
    <row r="776" spans="1:8" ht="12.75">
      <c r="A776" s="126"/>
      <c r="B776" s="647" t="s">
        <v>1045</v>
      </c>
      <c r="C776" s="113"/>
      <c r="D776" s="113"/>
      <c r="E776" s="396"/>
      <c r="F776" s="543">
        <v>400000</v>
      </c>
      <c r="G776" s="7"/>
      <c r="H776" s="7"/>
    </row>
    <row r="777" spans="1:8" ht="12.75">
      <c r="A777" s="267" t="s">
        <v>680</v>
      </c>
      <c r="B777" s="156" t="s">
        <v>79</v>
      </c>
      <c r="C777" s="145">
        <f>C778</f>
        <v>751758.25</v>
      </c>
      <c r="D777" s="145">
        <f>D778</f>
        <v>1194259.5</v>
      </c>
      <c r="E777" s="371">
        <f>E778</f>
        <v>1063128.7650000001</v>
      </c>
      <c r="F777" s="449">
        <f>F778</f>
        <v>984859.3</v>
      </c>
      <c r="G777" s="7">
        <f aca="true" t="shared" si="50" ref="G777:G807">(D777-C777)/C777</f>
        <v>0.5886217410982852</v>
      </c>
      <c r="H777" s="7">
        <f t="shared" si="49"/>
        <v>-0.17533894434166106</v>
      </c>
    </row>
    <row r="778" spans="1:8" ht="12.75">
      <c r="A778" s="283" t="s">
        <v>681</v>
      </c>
      <c r="B778" s="146" t="s">
        <v>240</v>
      </c>
      <c r="C778" s="147">
        <f>C779+C789+C840</f>
        <v>751758.25</v>
      </c>
      <c r="D778" s="147">
        <f>D779+D789+D840</f>
        <v>1194259.5</v>
      </c>
      <c r="E778" s="370">
        <f>E779+E789+E840</f>
        <v>1063128.7650000001</v>
      </c>
      <c r="F778" s="548">
        <f>F779+F789+F840</f>
        <v>984859.3</v>
      </c>
      <c r="G778" s="7">
        <f t="shared" si="50"/>
        <v>0.5886217410982852</v>
      </c>
      <c r="H778" s="7">
        <f t="shared" si="49"/>
        <v>-0.17533894434166106</v>
      </c>
    </row>
    <row r="779" spans="1:8" ht="12.75">
      <c r="A779" s="90" t="s">
        <v>546</v>
      </c>
      <c r="B779" s="81" t="s">
        <v>91</v>
      </c>
      <c r="C779" s="88">
        <f>C780+C786+C787+C788</f>
        <v>465848.25</v>
      </c>
      <c r="D779" s="88">
        <f>D780+D786+D787+D788</f>
        <v>581659.5</v>
      </c>
      <c r="E779" s="372">
        <f>E780+E786+E787+E788</f>
        <v>629664.765</v>
      </c>
      <c r="F779" s="88">
        <f>SUM(F780+F786+F787+F788)</f>
        <v>602859.3</v>
      </c>
      <c r="G779" s="7">
        <f t="shared" si="50"/>
        <v>0.2486029517122797</v>
      </c>
      <c r="H779" s="7">
        <f t="shared" si="49"/>
        <v>0.03644709662611897</v>
      </c>
    </row>
    <row r="780" spans="1:8" ht="12.75" hidden="1">
      <c r="A780" s="62" t="s">
        <v>727</v>
      </c>
      <c r="B780" s="83" t="s">
        <v>812</v>
      </c>
      <c r="C780" s="64">
        <f>SUM(C781:C785)</f>
        <v>348950</v>
      </c>
      <c r="D780" s="64">
        <f>SUM(D781:D785)</f>
        <v>435700</v>
      </c>
      <c r="E780" s="367">
        <f>SUM(E781:E785)</f>
        <v>471659</v>
      </c>
      <c r="F780" s="343">
        <f>SUM(F781:F785)</f>
        <v>451580</v>
      </c>
      <c r="G780" s="7">
        <f t="shared" si="50"/>
        <v>0.2486029517122797</v>
      </c>
      <c r="H780" s="7">
        <f t="shared" si="49"/>
        <v>0.03644709662611889</v>
      </c>
    </row>
    <row r="781" spans="1:8" ht="12.75" hidden="1">
      <c r="A781" s="85" t="s">
        <v>94</v>
      </c>
      <c r="B781" s="81" t="s">
        <v>196</v>
      </c>
      <c r="C781" s="36">
        <v>298950</v>
      </c>
      <c r="D781" s="36">
        <v>385700</v>
      </c>
      <c r="E781" s="366">
        <v>421659</v>
      </c>
      <c r="F781" s="347">
        <v>401580</v>
      </c>
      <c r="G781" s="7">
        <f t="shared" si="50"/>
        <v>0.290182304733233</v>
      </c>
      <c r="H781" s="7">
        <f t="shared" si="49"/>
        <v>0.04117189525537983</v>
      </c>
    </row>
    <row r="782" spans="1:8" ht="12.75" hidden="1">
      <c r="A782" s="85" t="s">
        <v>97</v>
      </c>
      <c r="B782" s="81" t="s">
        <v>98</v>
      </c>
      <c r="C782" s="36"/>
      <c r="D782" s="36"/>
      <c r="E782" s="366"/>
      <c r="F782" s="347"/>
      <c r="G782" s="7" t="e">
        <f t="shared" si="50"/>
        <v>#DIV/0!</v>
      </c>
      <c r="H782" s="7" t="e">
        <f t="shared" si="49"/>
        <v>#DIV/0!</v>
      </c>
    </row>
    <row r="783" spans="1:8" ht="12.75" hidden="1">
      <c r="A783" s="85" t="s">
        <v>100</v>
      </c>
      <c r="B783" s="81" t="s">
        <v>262</v>
      </c>
      <c r="C783" s="36"/>
      <c r="D783" s="36">
        <v>20000</v>
      </c>
      <c r="E783" s="366">
        <v>20000</v>
      </c>
      <c r="F783" s="347">
        <v>20000</v>
      </c>
      <c r="G783" s="7" t="e">
        <f t="shared" si="50"/>
        <v>#DIV/0!</v>
      </c>
      <c r="H783" s="7">
        <f t="shared" si="49"/>
        <v>0</v>
      </c>
    </row>
    <row r="784" spans="1:8" ht="12.75" hidden="1">
      <c r="A784" s="85" t="s">
        <v>102</v>
      </c>
      <c r="B784" s="81" t="s">
        <v>103</v>
      </c>
      <c r="C784" s="36"/>
      <c r="D784" s="36"/>
      <c r="E784" s="366"/>
      <c r="F784" s="347"/>
      <c r="G784" s="7" t="e">
        <f t="shared" si="50"/>
        <v>#DIV/0!</v>
      </c>
      <c r="H784" s="7" t="e">
        <f t="shared" si="49"/>
        <v>#DIV/0!</v>
      </c>
    </row>
    <row r="785" spans="1:8" ht="12.75" hidden="1">
      <c r="A785" s="85" t="s">
        <v>104</v>
      </c>
      <c r="B785" s="81" t="s">
        <v>105</v>
      </c>
      <c r="C785" s="36">
        <v>50000</v>
      </c>
      <c r="D785" s="36">
        <v>30000</v>
      </c>
      <c r="E785" s="366">
        <v>30000</v>
      </c>
      <c r="F785" s="347">
        <v>30000</v>
      </c>
      <c r="G785" s="7">
        <f t="shared" si="50"/>
        <v>-0.4</v>
      </c>
      <c r="H785" s="7">
        <f t="shared" si="49"/>
        <v>0</v>
      </c>
    </row>
    <row r="786" spans="1:8" ht="12.75" hidden="1">
      <c r="A786" s="62" t="s">
        <v>729</v>
      </c>
      <c r="B786" s="83" t="s">
        <v>109</v>
      </c>
      <c r="C786" s="64"/>
      <c r="D786" s="64"/>
      <c r="E786" s="367"/>
      <c r="F786" s="343"/>
      <c r="G786" s="7" t="e">
        <f t="shared" si="50"/>
        <v>#DIV/0!</v>
      </c>
      <c r="H786" s="7" t="e">
        <f t="shared" si="49"/>
        <v>#DIV/0!</v>
      </c>
    </row>
    <row r="787" spans="1:8" ht="12.75" hidden="1">
      <c r="A787" s="62" t="s">
        <v>731</v>
      </c>
      <c r="B787" s="83" t="s">
        <v>111</v>
      </c>
      <c r="C787" s="64">
        <f>C780*0.33</f>
        <v>115153.5</v>
      </c>
      <c r="D787" s="64">
        <f>D780*0.33</f>
        <v>143781</v>
      </c>
      <c r="E787" s="367">
        <f>E780*0.33</f>
        <v>155647.47</v>
      </c>
      <c r="F787" s="343">
        <f>F780*0.33</f>
        <v>149021.4</v>
      </c>
      <c r="G787" s="7">
        <f t="shared" si="50"/>
        <v>0.2486029517122797</v>
      </c>
      <c r="H787" s="7">
        <f t="shared" si="49"/>
        <v>0.03644709662611885</v>
      </c>
    </row>
    <row r="788" spans="1:8" ht="12.75" hidden="1">
      <c r="A788" s="62" t="s">
        <v>728</v>
      </c>
      <c r="B788" s="83" t="s">
        <v>113</v>
      </c>
      <c r="C788" s="64">
        <f>C780*0.005</f>
        <v>1744.75</v>
      </c>
      <c r="D788" s="64">
        <f>D780*0.005</f>
        <v>2178.5</v>
      </c>
      <c r="E788" s="367">
        <f>E780*0.005</f>
        <v>2358.295</v>
      </c>
      <c r="F788" s="343">
        <f>F780*0.005</f>
        <v>2257.9</v>
      </c>
      <c r="G788" s="7">
        <f t="shared" si="50"/>
        <v>0.2486029517122797</v>
      </c>
      <c r="H788" s="7">
        <f t="shared" si="49"/>
        <v>0.03644709662611893</v>
      </c>
    </row>
    <row r="789" spans="1:8" ht="12.75">
      <c r="A789" s="90" t="s">
        <v>550</v>
      </c>
      <c r="B789" s="81" t="s">
        <v>114</v>
      </c>
      <c r="C789" s="88">
        <f>C790+C801+C804+C807+C816+C821+C826+C833+C834+C836+C838</f>
        <v>285910</v>
      </c>
      <c r="D789" s="88">
        <f>D790+D801+D804+D807+D816+D821+D826+D833+D834+D836+D838</f>
        <v>312600</v>
      </c>
      <c r="E789" s="366">
        <f>E790+E801+E804+E807+E816+E821+E826+E833+E834+E836+E838</f>
        <v>433464</v>
      </c>
      <c r="F789" s="347">
        <f>SUM(F790+F801+F804+F807+F816+F821+F826+F833+F834+F836+F838)</f>
        <v>382000</v>
      </c>
      <c r="G789" s="7">
        <f t="shared" si="50"/>
        <v>0.09335105452764857</v>
      </c>
      <c r="H789" s="7">
        <f t="shared" si="49"/>
        <v>0.2220089571337172</v>
      </c>
    </row>
    <row r="790" spans="1:8" ht="12.75" hidden="1">
      <c r="A790" s="62" t="s">
        <v>551</v>
      </c>
      <c r="B790" s="83" t="s">
        <v>764</v>
      </c>
      <c r="C790" s="64">
        <f>SUM(C791:C800)</f>
        <v>64210</v>
      </c>
      <c r="D790" s="64">
        <f>SUM(D791:D800)</f>
        <v>62600</v>
      </c>
      <c r="E790" s="367">
        <f>SUM(E791:E800)</f>
        <v>64000</v>
      </c>
      <c r="F790" s="343">
        <f>SUM(F791:F800)</f>
        <v>63000</v>
      </c>
      <c r="G790" s="7">
        <f t="shared" si="50"/>
        <v>-0.025073976016196854</v>
      </c>
      <c r="H790" s="7">
        <f t="shared" si="49"/>
        <v>0.006389776357827476</v>
      </c>
    </row>
    <row r="791" spans="1:8" ht="12.75" hidden="1">
      <c r="A791" s="85" t="s">
        <v>94</v>
      </c>
      <c r="B791" s="35" t="s">
        <v>117</v>
      </c>
      <c r="C791" s="36">
        <v>13000</v>
      </c>
      <c r="D791" s="36">
        <v>9000</v>
      </c>
      <c r="E791" s="366">
        <v>9000</v>
      </c>
      <c r="F791" s="347">
        <v>9000</v>
      </c>
      <c r="G791" s="7">
        <f t="shared" si="50"/>
        <v>-0.3076923076923077</v>
      </c>
      <c r="H791" s="7">
        <f t="shared" si="49"/>
        <v>0</v>
      </c>
    </row>
    <row r="792" spans="1:8" ht="12.75" hidden="1">
      <c r="A792" s="85" t="s">
        <v>97</v>
      </c>
      <c r="B792" s="81" t="s">
        <v>118</v>
      </c>
      <c r="C792" s="36">
        <v>6000</v>
      </c>
      <c r="D792" s="36">
        <v>6000</v>
      </c>
      <c r="E792" s="366">
        <v>6000</v>
      </c>
      <c r="F792" s="347">
        <v>6000</v>
      </c>
      <c r="G792" s="7">
        <f t="shared" si="50"/>
        <v>0</v>
      </c>
      <c r="H792" s="7">
        <f t="shared" si="49"/>
        <v>0</v>
      </c>
    </row>
    <row r="793" spans="1:8" ht="12.75" hidden="1">
      <c r="A793" s="85" t="s">
        <v>100</v>
      </c>
      <c r="B793" s="35" t="s">
        <v>227</v>
      </c>
      <c r="C793" s="36">
        <v>610</v>
      </c>
      <c r="D793" s="36">
        <v>1000</v>
      </c>
      <c r="E793" s="366">
        <v>2000</v>
      </c>
      <c r="F793" s="347">
        <v>1000</v>
      </c>
      <c r="G793" s="7">
        <f t="shared" si="50"/>
        <v>0.639344262295082</v>
      </c>
      <c r="H793" s="7">
        <f t="shared" si="49"/>
        <v>0</v>
      </c>
    </row>
    <row r="794" spans="1:8" ht="12.75" hidden="1">
      <c r="A794" s="85" t="s">
        <v>102</v>
      </c>
      <c r="B794" s="81" t="s">
        <v>120</v>
      </c>
      <c r="C794" s="36">
        <v>600</v>
      </c>
      <c r="D794" s="36">
        <v>600</v>
      </c>
      <c r="E794" s="366">
        <v>1500</v>
      </c>
      <c r="F794" s="347">
        <v>1000</v>
      </c>
      <c r="G794" s="7">
        <f t="shared" si="50"/>
        <v>0</v>
      </c>
      <c r="H794" s="7">
        <f t="shared" si="49"/>
        <v>0.6666666666666666</v>
      </c>
    </row>
    <row r="795" spans="1:8" ht="12.75" hidden="1">
      <c r="A795" s="85" t="s">
        <v>104</v>
      </c>
      <c r="B795" s="81" t="s">
        <v>121</v>
      </c>
      <c r="C795" s="36">
        <v>14500</v>
      </c>
      <c r="D795" s="36">
        <v>14500</v>
      </c>
      <c r="E795" s="366">
        <v>14500</v>
      </c>
      <c r="F795" s="347">
        <v>14500</v>
      </c>
      <c r="G795" s="7">
        <f t="shared" si="50"/>
        <v>0</v>
      </c>
      <c r="H795" s="7">
        <f aca="true" t="shared" si="51" ref="H795:H826">(F795-D795)/D795</f>
        <v>0</v>
      </c>
    </row>
    <row r="796" spans="1:8" ht="12.75" hidden="1">
      <c r="A796" s="85" t="s">
        <v>122</v>
      </c>
      <c r="B796" s="81" t="s">
        <v>123</v>
      </c>
      <c r="C796" s="36">
        <v>7500</v>
      </c>
      <c r="D796" s="36">
        <v>7500</v>
      </c>
      <c r="E796" s="366">
        <v>4000</v>
      </c>
      <c r="F796" s="347">
        <v>7500</v>
      </c>
      <c r="G796" s="7">
        <f t="shared" si="50"/>
        <v>0</v>
      </c>
      <c r="H796" s="7">
        <f t="shared" si="51"/>
        <v>0</v>
      </c>
    </row>
    <row r="797" spans="1:8" ht="12.75" hidden="1">
      <c r="A797" s="85" t="s">
        <v>124</v>
      </c>
      <c r="B797" s="81" t="s">
        <v>125</v>
      </c>
      <c r="C797" s="36">
        <v>0</v>
      </c>
      <c r="D797" s="36">
        <v>0</v>
      </c>
      <c r="E797" s="366">
        <v>0</v>
      </c>
      <c r="F797" s="347">
        <v>0</v>
      </c>
      <c r="G797" s="7" t="e">
        <f t="shared" si="50"/>
        <v>#DIV/0!</v>
      </c>
      <c r="H797" s="7" t="e">
        <f t="shared" si="51"/>
        <v>#DIV/0!</v>
      </c>
    </row>
    <row r="798" spans="1:8" ht="12.75" hidden="1">
      <c r="A798" s="85" t="s">
        <v>126</v>
      </c>
      <c r="B798" s="81" t="s">
        <v>127</v>
      </c>
      <c r="C798" s="36">
        <v>22000</v>
      </c>
      <c r="D798" s="36">
        <v>22000</v>
      </c>
      <c r="E798" s="366">
        <v>25000</v>
      </c>
      <c r="F798" s="347">
        <v>22000</v>
      </c>
      <c r="G798" s="7">
        <f t="shared" si="50"/>
        <v>0</v>
      </c>
      <c r="H798" s="7">
        <f t="shared" si="51"/>
        <v>0</v>
      </c>
    </row>
    <row r="799" spans="1:8" ht="12.75" hidden="1">
      <c r="A799" s="85" t="s">
        <v>128</v>
      </c>
      <c r="B799" s="81" t="s">
        <v>129</v>
      </c>
      <c r="C799" s="36">
        <v>0</v>
      </c>
      <c r="D799" s="36">
        <v>1000</v>
      </c>
      <c r="E799" s="366">
        <v>1000</v>
      </c>
      <c r="F799" s="347">
        <v>1000</v>
      </c>
      <c r="G799" s="7" t="e">
        <f t="shared" si="50"/>
        <v>#DIV/0!</v>
      </c>
      <c r="H799" s="7">
        <f t="shared" si="51"/>
        <v>0</v>
      </c>
    </row>
    <row r="800" spans="1:8" ht="12.75" hidden="1">
      <c r="A800" s="85" t="s">
        <v>130</v>
      </c>
      <c r="B800" s="81" t="s">
        <v>131</v>
      </c>
      <c r="C800" s="36">
        <v>0</v>
      </c>
      <c r="D800" s="36">
        <v>1000</v>
      </c>
      <c r="E800" s="366">
        <v>1000</v>
      </c>
      <c r="F800" s="347">
        <v>1000</v>
      </c>
      <c r="G800" s="7" t="e">
        <f t="shared" si="50"/>
        <v>#DIV/0!</v>
      </c>
      <c r="H800" s="7">
        <f t="shared" si="51"/>
        <v>0</v>
      </c>
    </row>
    <row r="801" spans="1:8" ht="12.75" hidden="1">
      <c r="A801" s="62" t="s">
        <v>552</v>
      </c>
      <c r="B801" s="63" t="s">
        <v>133</v>
      </c>
      <c r="C801" s="64">
        <f>SUM(C802:C803)</f>
        <v>1000</v>
      </c>
      <c r="D801" s="64">
        <f>SUM(D802:D803)</f>
        <v>1000</v>
      </c>
      <c r="E801" s="367">
        <f>SUM(E802:E803)</f>
        <v>2000</v>
      </c>
      <c r="F801" s="343">
        <f>SUM(F802:F803)</f>
        <v>1000</v>
      </c>
      <c r="G801" s="7">
        <f t="shared" si="50"/>
        <v>0</v>
      </c>
      <c r="H801" s="7">
        <f t="shared" si="51"/>
        <v>0</v>
      </c>
    </row>
    <row r="802" spans="1:8" ht="12.75" hidden="1">
      <c r="A802" s="85" t="s">
        <v>94</v>
      </c>
      <c r="B802" s="81" t="s">
        <v>134</v>
      </c>
      <c r="C802" s="36">
        <v>1000</v>
      </c>
      <c r="D802" s="36">
        <v>1000</v>
      </c>
      <c r="E802" s="366">
        <v>2000</v>
      </c>
      <c r="F802" s="347">
        <v>1000</v>
      </c>
      <c r="G802" s="7">
        <f t="shared" si="50"/>
        <v>0</v>
      </c>
      <c r="H802" s="7">
        <f t="shared" si="51"/>
        <v>0</v>
      </c>
    </row>
    <row r="803" spans="1:8" ht="12.75" hidden="1">
      <c r="A803" s="85" t="s">
        <v>97</v>
      </c>
      <c r="B803" s="81" t="s">
        <v>197</v>
      </c>
      <c r="C803" s="36">
        <v>0</v>
      </c>
      <c r="D803" s="36">
        <v>0</v>
      </c>
      <c r="E803" s="366">
        <v>0</v>
      </c>
      <c r="F803" s="347">
        <v>0</v>
      </c>
      <c r="G803" s="7" t="e">
        <f t="shared" si="50"/>
        <v>#DIV/0!</v>
      </c>
      <c r="H803" s="7" t="e">
        <f t="shared" si="51"/>
        <v>#DIV/0!</v>
      </c>
    </row>
    <row r="804" spans="1:8" ht="12.75" hidden="1">
      <c r="A804" s="62" t="s">
        <v>553</v>
      </c>
      <c r="B804" s="83" t="s">
        <v>137</v>
      </c>
      <c r="C804" s="64">
        <f>SUM(C805:C806)</f>
        <v>2000</v>
      </c>
      <c r="D804" s="64">
        <f>SUM(D805:D806)</f>
        <v>2000</v>
      </c>
      <c r="E804" s="367">
        <f>SUM(E805:E806)</f>
        <v>2000</v>
      </c>
      <c r="F804" s="343">
        <f>SUM(F805:F806)</f>
        <v>2000</v>
      </c>
      <c r="G804" s="7">
        <f t="shared" si="50"/>
        <v>0</v>
      </c>
      <c r="H804" s="7">
        <f t="shared" si="51"/>
        <v>0</v>
      </c>
    </row>
    <row r="805" spans="1:8" ht="12.75" hidden="1">
      <c r="A805" s="85" t="s">
        <v>94</v>
      </c>
      <c r="B805" s="81" t="s">
        <v>137</v>
      </c>
      <c r="C805" s="36">
        <v>2000</v>
      </c>
      <c r="D805" s="36">
        <v>2000</v>
      </c>
      <c r="E805" s="366">
        <v>2000</v>
      </c>
      <c r="F805" s="347">
        <v>2000</v>
      </c>
      <c r="G805" s="7">
        <f t="shared" si="50"/>
        <v>0</v>
      </c>
      <c r="H805" s="7">
        <f t="shared" si="51"/>
        <v>0</v>
      </c>
    </row>
    <row r="806" spans="1:8" ht="12.75" hidden="1">
      <c r="A806" s="85"/>
      <c r="B806" s="83"/>
      <c r="C806" s="36">
        <v>0</v>
      </c>
      <c r="D806" s="36"/>
      <c r="E806" s="366"/>
      <c r="F806" s="347"/>
      <c r="G806" s="7" t="e">
        <f t="shared" si="50"/>
        <v>#DIV/0!</v>
      </c>
      <c r="H806" s="7" t="e">
        <f t="shared" si="51"/>
        <v>#DIV/0!</v>
      </c>
    </row>
    <row r="807" spans="1:8" ht="12.75" hidden="1">
      <c r="A807" s="62" t="s">
        <v>746</v>
      </c>
      <c r="B807" s="83" t="s">
        <v>805</v>
      </c>
      <c r="C807" s="64">
        <f>SUM(C808:C815)</f>
        <v>199700</v>
      </c>
      <c r="D807" s="64">
        <f>SUM(D808:D815)</f>
        <v>236000</v>
      </c>
      <c r="E807" s="367">
        <f>SUM(E808:E815)</f>
        <v>346464</v>
      </c>
      <c r="F807" s="343">
        <f>SUM(F808:F815)</f>
        <v>304000</v>
      </c>
      <c r="G807" s="7">
        <f t="shared" si="50"/>
        <v>0.18177265898848272</v>
      </c>
      <c r="H807" s="7">
        <f t="shared" si="51"/>
        <v>0.288135593220339</v>
      </c>
    </row>
    <row r="808" spans="1:8" ht="12.75" hidden="1">
      <c r="A808" s="85" t="s">
        <v>94</v>
      </c>
      <c r="B808" s="81" t="s">
        <v>142</v>
      </c>
      <c r="C808" s="36">
        <v>39000</v>
      </c>
      <c r="D808" s="36">
        <v>40000</v>
      </c>
      <c r="E808" s="366">
        <v>50000</v>
      </c>
      <c r="F808" s="347">
        <v>50000</v>
      </c>
      <c r="G808" s="7">
        <f aca="true" t="shared" si="52" ref="G808:G839">(D808-C808)/C808</f>
        <v>0.02564102564102564</v>
      </c>
      <c r="H808" s="7">
        <f t="shared" si="51"/>
        <v>0.25</v>
      </c>
    </row>
    <row r="809" spans="1:8" ht="12.75" hidden="1">
      <c r="A809" s="85" t="s">
        <v>97</v>
      </c>
      <c r="B809" s="81" t="s">
        <v>143</v>
      </c>
      <c r="C809" s="36">
        <v>49000</v>
      </c>
      <c r="D809" s="36">
        <v>50000</v>
      </c>
      <c r="E809" s="366">
        <v>40000</v>
      </c>
      <c r="F809" s="347">
        <v>40000</v>
      </c>
      <c r="G809" s="7">
        <f t="shared" si="52"/>
        <v>0.02040816326530612</v>
      </c>
      <c r="H809" s="7">
        <f t="shared" si="51"/>
        <v>-0.2</v>
      </c>
    </row>
    <row r="810" spans="1:8" ht="12.75" hidden="1">
      <c r="A810" s="85" t="s">
        <v>100</v>
      </c>
      <c r="B810" s="81" t="s">
        <v>144</v>
      </c>
      <c r="C810" s="36">
        <v>7700</v>
      </c>
      <c r="D810" s="36">
        <v>7000</v>
      </c>
      <c r="E810" s="366">
        <v>7000</v>
      </c>
      <c r="F810" s="347">
        <v>7000</v>
      </c>
      <c r="G810" s="7">
        <f t="shared" si="52"/>
        <v>-0.09090909090909091</v>
      </c>
      <c r="H810" s="7">
        <f t="shared" si="51"/>
        <v>0</v>
      </c>
    </row>
    <row r="811" spans="1:8" ht="12.75" hidden="1">
      <c r="A811" s="85" t="s">
        <v>102</v>
      </c>
      <c r="B811" s="81" t="s">
        <v>145</v>
      </c>
      <c r="C811" s="36">
        <v>52000</v>
      </c>
      <c r="D811" s="36">
        <v>55000</v>
      </c>
      <c r="E811" s="366">
        <v>97150</v>
      </c>
      <c r="F811" s="347">
        <v>75000</v>
      </c>
      <c r="G811" s="7">
        <f t="shared" si="52"/>
        <v>0.057692307692307696</v>
      </c>
      <c r="H811" s="7">
        <f t="shared" si="51"/>
        <v>0.36363636363636365</v>
      </c>
    </row>
    <row r="812" spans="1:8" ht="12.75" hidden="1">
      <c r="A812" s="85" t="s">
        <v>122</v>
      </c>
      <c r="B812" s="81" t="s">
        <v>146</v>
      </c>
      <c r="C812" s="36">
        <v>32000</v>
      </c>
      <c r="D812" s="36">
        <v>35000</v>
      </c>
      <c r="E812" s="366">
        <v>35000</v>
      </c>
      <c r="F812" s="347">
        <v>15000</v>
      </c>
      <c r="G812" s="7">
        <f t="shared" si="52"/>
        <v>0.09375</v>
      </c>
      <c r="H812" s="7">
        <f t="shared" si="51"/>
        <v>-0.5714285714285714</v>
      </c>
    </row>
    <row r="813" spans="1:8" ht="12.75" hidden="1">
      <c r="A813" s="85" t="s">
        <v>124</v>
      </c>
      <c r="B813" s="81" t="s">
        <v>147</v>
      </c>
      <c r="C813" s="36">
        <v>0</v>
      </c>
      <c r="D813" s="36">
        <v>0</v>
      </c>
      <c r="E813" s="366">
        <v>0</v>
      </c>
      <c r="F813" s="347">
        <v>0</v>
      </c>
      <c r="G813" s="7" t="e">
        <f t="shared" si="52"/>
        <v>#DIV/0!</v>
      </c>
      <c r="H813" s="7" t="e">
        <f t="shared" si="51"/>
        <v>#DIV/0!</v>
      </c>
    </row>
    <row r="814" spans="1:8" ht="12.75" hidden="1">
      <c r="A814" s="85" t="s">
        <v>126</v>
      </c>
      <c r="B814" s="81" t="s">
        <v>149</v>
      </c>
      <c r="C814" s="36">
        <v>20000</v>
      </c>
      <c r="D814" s="36">
        <v>25000</v>
      </c>
      <c r="E814" s="366">
        <v>93314</v>
      </c>
      <c r="F814" s="347">
        <v>103000</v>
      </c>
      <c r="G814" s="7">
        <f t="shared" si="52"/>
        <v>0.25</v>
      </c>
      <c r="H814" s="7">
        <f t="shared" si="51"/>
        <v>3.12</v>
      </c>
    </row>
    <row r="815" spans="1:8" ht="12.75" hidden="1">
      <c r="A815" s="85" t="s">
        <v>128</v>
      </c>
      <c r="B815" s="81" t="s">
        <v>150</v>
      </c>
      <c r="C815" s="36">
        <v>0</v>
      </c>
      <c r="D815" s="36">
        <v>24000</v>
      </c>
      <c r="E815" s="366">
        <v>24000</v>
      </c>
      <c r="F815" s="347">
        <v>14000</v>
      </c>
      <c r="G815" s="7" t="e">
        <f t="shared" si="52"/>
        <v>#DIV/0!</v>
      </c>
      <c r="H815" s="7">
        <f t="shared" si="51"/>
        <v>-0.4166666666666667</v>
      </c>
    </row>
    <row r="816" spans="1:8" ht="12.75" hidden="1">
      <c r="A816" s="62" t="s">
        <v>749</v>
      </c>
      <c r="B816" s="63" t="s">
        <v>152</v>
      </c>
      <c r="C816" s="64">
        <f>SUM(C817:C820)</f>
        <v>0</v>
      </c>
      <c r="D816" s="64">
        <f>SUM(D817:D820)</f>
        <v>0</v>
      </c>
      <c r="E816" s="367">
        <f>SUM(E817:E820)</f>
        <v>0</v>
      </c>
      <c r="F816" s="343">
        <f>SUM(F817:F820)</f>
        <v>0</v>
      </c>
      <c r="G816" s="7" t="e">
        <f t="shared" si="52"/>
        <v>#DIV/0!</v>
      </c>
      <c r="H816" s="7" t="e">
        <f t="shared" si="51"/>
        <v>#DIV/0!</v>
      </c>
    </row>
    <row r="817" spans="1:8" ht="12.75" hidden="1">
      <c r="A817" s="85" t="s">
        <v>94</v>
      </c>
      <c r="B817" s="81" t="s">
        <v>153</v>
      </c>
      <c r="C817" s="36">
        <v>0</v>
      </c>
      <c r="D817" s="36">
        <v>0</v>
      </c>
      <c r="E817" s="366">
        <v>0</v>
      </c>
      <c r="F817" s="347">
        <v>0</v>
      </c>
      <c r="G817" s="7" t="e">
        <f t="shared" si="52"/>
        <v>#DIV/0!</v>
      </c>
      <c r="H817" s="7" t="e">
        <f t="shared" si="51"/>
        <v>#DIV/0!</v>
      </c>
    </row>
    <row r="818" spans="1:8" ht="12.75" hidden="1">
      <c r="A818" s="85" t="s">
        <v>97</v>
      </c>
      <c r="B818" s="81" t="s">
        <v>146</v>
      </c>
      <c r="C818" s="36">
        <v>0</v>
      </c>
      <c r="D818" s="36">
        <v>0</v>
      </c>
      <c r="E818" s="366">
        <v>0</v>
      </c>
      <c r="F818" s="347">
        <v>0</v>
      </c>
      <c r="G818" s="7" t="e">
        <f t="shared" si="52"/>
        <v>#DIV/0!</v>
      </c>
      <c r="H818" s="7" t="e">
        <f t="shared" si="51"/>
        <v>#DIV/0!</v>
      </c>
    </row>
    <row r="819" spans="1:8" ht="12.75" hidden="1">
      <c r="A819" s="85" t="s">
        <v>100</v>
      </c>
      <c r="B819" s="81" t="s">
        <v>154</v>
      </c>
      <c r="C819" s="36">
        <v>0</v>
      </c>
      <c r="D819" s="36">
        <v>0</v>
      </c>
      <c r="E819" s="366">
        <v>0</v>
      </c>
      <c r="F819" s="347">
        <v>0</v>
      </c>
      <c r="G819" s="7" t="e">
        <f t="shared" si="52"/>
        <v>#DIV/0!</v>
      </c>
      <c r="H819" s="7" t="e">
        <f t="shared" si="51"/>
        <v>#DIV/0!</v>
      </c>
    </row>
    <row r="820" spans="1:8" ht="12.75" hidden="1">
      <c r="A820" s="85" t="s">
        <v>126</v>
      </c>
      <c r="B820" s="81" t="s">
        <v>155</v>
      </c>
      <c r="C820" s="36">
        <v>0</v>
      </c>
      <c r="D820" s="36">
        <v>0</v>
      </c>
      <c r="E820" s="366">
        <v>0</v>
      </c>
      <c r="F820" s="347">
        <v>0</v>
      </c>
      <c r="G820" s="7" t="e">
        <f t="shared" si="52"/>
        <v>#DIV/0!</v>
      </c>
      <c r="H820" s="7" t="e">
        <f t="shared" si="51"/>
        <v>#DIV/0!</v>
      </c>
    </row>
    <row r="821" spans="1:8" ht="12.75" hidden="1">
      <c r="A821" s="62" t="s">
        <v>554</v>
      </c>
      <c r="B821" s="83" t="s">
        <v>158</v>
      </c>
      <c r="C821" s="64">
        <f>SUM(C822:C825)</f>
        <v>1000</v>
      </c>
      <c r="D821" s="64">
        <f>SUM(D822:D825)</f>
        <v>1000</v>
      </c>
      <c r="E821" s="367">
        <f>SUM(E822:E825)</f>
        <v>6000</v>
      </c>
      <c r="F821" s="343">
        <f>SUM(F822:F825)</f>
        <v>2000</v>
      </c>
      <c r="G821" s="7">
        <f t="shared" si="52"/>
        <v>0</v>
      </c>
      <c r="H821" s="7">
        <f t="shared" si="51"/>
        <v>1</v>
      </c>
    </row>
    <row r="822" spans="1:8" ht="12.75" hidden="1">
      <c r="A822" s="85" t="s">
        <v>94</v>
      </c>
      <c r="B822" s="35" t="s">
        <v>159</v>
      </c>
      <c r="C822" s="36">
        <v>0</v>
      </c>
      <c r="D822" s="36">
        <v>0</v>
      </c>
      <c r="E822" s="366">
        <v>2000</v>
      </c>
      <c r="F822" s="347">
        <v>0</v>
      </c>
      <c r="G822" s="7" t="e">
        <f t="shared" si="52"/>
        <v>#DIV/0!</v>
      </c>
      <c r="H822" s="7" t="e">
        <f t="shared" si="51"/>
        <v>#DIV/0!</v>
      </c>
    </row>
    <row r="823" spans="1:8" ht="12.75" hidden="1">
      <c r="A823" s="85" t="s">
        <v>97</v>
      </c>
      <c r="B823" s="35" t="s">
        <v>160</v>
      </c>
      <c r="C823" s="36">
        <v>0</v>
      </c>
      <c r="D823" s="36">
        <v>0</v>
      </c>
      <c r="E823" s="366">
        <v>2000</v>
      </c>
      <c r="F823" s="347">
        <v>0</v>
      </c>
      <c r="G823" s="7" t="e">
        <f t="shared" si="52"/>
        <v>#DIV/0!</v>
      </c>
      <c r="H823" s="7" t="e">
        <f t="shared" si="51"/>
        <v>#DIV/0!</v>
      </c>
    </row>
    <row r="824" spans="1:8" ht="12.75" hidden="1">
      <c r="A824" s="85" t="s">
        <v>100</v>
      </c>
      <c r="B824" s="35" t="s">
        <v>161</v>
      </c>
      <c r="C824" s="36">
        <v>1000</v>
      </c>
      <c r="D824" s="36">
        <v>1000</v>
      </c>
      <c r="E824" s="366">
        <v>2000</v>
      </c>
      <c r="F824" s="347">
        <v>2000</v>
      </c>
      <c r="G824" s="7">
        <f t="shared" si="52"/>
        <v>0</v>
      </c>
      <c r="H824" s="7">
        <f t="shared" si="51"/>
        <v>1</v>
      </c>
    </row>
    <row r="825" spans="1:8" ht="12.75" hidden="1">
      <c r="A825" s="85" t="s">
        <v>128</v>
      </c>
      <c r="B825" s="35" t="s">
        <v>162</v>
      </c>
      <c r="C825" s="36">
        <v>0</v>
      </c>
      <c r="D825" s="36">
        <v>0</v>
      </c>
      <c r="E825" s="366">
        <v>0</v>
      </c>
      <c r="F825" s="347">
        <v>0</v>
      </c>
      <c r="G825" s="7" t="e">
        <f t="shared" si="52"/>
        <v>#DIV/0!</v>
      </c>
      <c r="H825" s="7" t="e">
        <f t="shared" si="51"/>
        <v>#DIV/0!</v>
      </c>
    </row>
    <row r="826" spans="1:8" ht="12.75" hidden="1">
      <c r="A826" s="62" t="s">
        <v>555</v>
      </c>
      <c r="B826" s="83" t="s">
        <v>164</v>
      </c>
      <c r="C826" s="64">
        <f>SUM(C827:C832)</f>
        <v>14000</v>
      </c>
      <c r="D826" s="64">
        <f>SUM(D827:D832)</f>
        <v>6000</v>
      </c>
      <c r="E826" s="367">
        <f>SUM(E827:E832)</f>
        <v>6000</v>
      </c>
      <c r="F826" s="343">
        <f>SUM(F827:F832)</f>
        <v>6000</v>
      </c>
      <c r="G826" s="7">
        <f t="shared" si="52"/>
        <v>-0.5714285714285714</v>
      </c>
      <c r="H826" s="7">
        <f t="shared" si="51"/>
        <v>0</v>
      </c>
    </row>
    <row r="827" spans="1:8" ht="12.75" hidden="1">
      <c r="A827" s="85" t="s">
        <v>94</v>
      </c>
      <c r="B827" s="81" t="s">
        <v>165</v>
      </c>
      <c r="C827" s="36">
        <v>10000</v>
      </c>
      <c r="D827" s="36">
        <v>5000</v>
      </c>
      <c r="E827" s="366">
        <v>4000</v>
      </c>
      <c r="F827" s="347">
        <v>5000</v>
      </c>
      <c r="G827" s="7">
        <f t="shared" si="52"/>
        <v>-0.5</v>
      </c>
      <c r="H827" s="7">
        <f aca="true" t="shared" si="53" ref="H827:H858">(F827-D827)/D827</f>
        <v>0</v>
      </c>
    </row>
    <row r="828" spans="1:8" ht="12.75" hidden="1">
      <c r="A828" s="85" t="s">
        <v>97</v>
      </c>
      <c r="B828" s="81" t="s">
        <v>166</v>
      </c>
      <c r="C828" s="36">
        <v>2000</v>
      </c>
      <c r="D828" s="36">
        <v>0</v>
      </c>
      <c r="E828" s="366">
        <v>1000</v>
      </c>
      <c r="F828" s="347">
        <v>0</v>
      </c>
      <c r="G828" s="7">
        <f t="shared" si="52"/>
        <v>-1</v>
      </c>
      <c r="H828" s="7" t="e">
        <f t="shared" si="53"/>
        <v>#DIV/0!</v>
      </c>
    </row>
    <row r="829" spans="1:8" ht="12.75" hidden="1">
      <c r="A829" s="85" t="s">
        <v>100</v>
      </c>
      <c r="B829" s="81" t="s">
        <v>167</v>
      </c>
      <c r="C829" s="36">
        <v>0</v>
      </c>
      <c r="D829" s="36">
        <v>0</v>
      </c>
      <c r="E829" s="366">
        <v>0</v>
      </c>
      <c r="F829" s="347">
        <v>0</v>
      </c>
      <c r="G829" s="7" t="e">
        <f t="shared" si="52"/>
        <v>#DIV/0!</v>
      </c>
      <c r="H829" s="7" t="e">
        <f t="shared" si="53"/>
        <v>#DIV/0!</v>
      </c>
    </row>
    <row r="830" spans="1:8" ht="12.75" hidden="1">
      <c r="A830" s="85" t="s">
        <v>102</v>
      </c>
      <c r="B830" s="81" t="s">
        <v>168</v>
      </c>
      <c r="C830" s="36">
        <v>2000</v>
      </c>
      <c r="D830" s="36">
        <v>1000</v>
      </c>
      <c r="E830" s="366">
        <v>1000</v>
      </c>
      <c r="F830" s="347">
        <v>1000</v>
      </c>
      <c r="G830" s="7">
        <f t="shared" si="52"/>
        <v>-0.5</v>
      </c>
      <c r="H830" s="7">
        <f t="shared" si="53"/>
        <v>0</v>
      </c>
    </row>
    <row r="831" spans="1:8" ht="12.75" hidden="1">
      <c r="A831" s="85" t="s">
        <v>122</v>
      </c>
      <c r="B831" s="81" t="s">
        <v>169</v>
      </c>
      <c r="C831" s="36">
        <v>0</v>
      </c>
      <c r="D831" s="36">
        <v>0</v>
      </c>
      <c r="E831" s="366">
        <v>0</v>
      </c>
      <c r="F831" s="347">
        <v>0</v>
      </c>
      <c r="G831" s="7" t="e">
        <f t="shared" si="52"/>
        <v>#DIV/0!</v>
      </c>
      <c r="H831" s="7" t="e">
        <f t="shared" si="53"/>
        <v>#DIV/0!</v>
      </c>
    </row>
    <row r="832" spans="1:8" ht="12.75" hidden="1">
      <c r="A832" s="85" t="s">
        <v>128</v>
      </c>
      <c r="B832" s="81" t="s">
        <v>170</v>
      </c>
      <c r="C832" s="36">
        <v>0</v>
      </c>
      <c r="D832" s="36">
        <v>0</v>
      </c>
      <c r="E832" s="366">
        <v>0</v>
      </c>
      <c r="F832" s="347">
        <v>0</v>
      </c>
      <c r="G832" s="7" t="e">
        <f t="shared" si="52"/>
        <v>#DIV/0!</v>
      </c>
      <c r="H832" s="7" t="e">
        <f t="shared" si="53"/>
        <v>#DIV/0!</v>
      </c>
    </row>
    <row r="833" spans="1:8" ht="12.75" hidden="1">
      <c r="A833" s="62" t="s">
        <v>806</v>
      </c>
      <c r="B833" s="63" t="s">
        <v>807</v>
      </c>
      <c r="C833" s="64">
        <v>0</v>
      </c>
      <c r="D833" s="64">
        <v>0</v>
      </c>
      <c r="E833" s="367">
        <v>0</v>
      </c>
      <c r="F833" s="343">
        <v>0</v>
      </c>
      <c r="G833" s="7" t="e">
        <f t="shared" si="52"/>
        <v>#DIV/0!</v>
      </c>
      <c r="H833" s="7" t="e">
        <f t="shared" si="53"/>
        <v>#DIV/0!</v>
      </c>
    </row>
    <row r="834" spans="1:8" ht="12.75" hidden="1">
      <c r="A834" s="62" t="s">
        <v>797</v>
      </c>
      <c r="B834" s="63" t="s">
        <v>174</v>
      </c>
      <c r="C834" s="64">
        <f>SUM(C835:C835)</f>
        <v>0</v>
      </c>
      <c r="D834" s="64">
        <f>SUM(D835:D835)</f>
        <v>0</v>
      </c>
      <c r="E834" s="367">
        <f>SUM(E835:E835)</f>
        <v>0</v>
      </c>
      <c r="F834" s="343">
        <f>SUM(F835:F835)</f>
        <v>0</v>
      </c>
      <c r="G834" s="7" t="e">
        <f t="shared" si="52"/>
        <v>#DIV/0!</v>
      </c>
      <c r="H834" s="7" t="e">
        <f t="shared" si="53"/>
        <v>#DIV/0!</v>
      </c>
    </row>
    <row r="835" spans="1:8" ht="12.75" hidden="1">
      <c r="A835" s="85" t="s">
        <v>94</v>
      </c>
      <c r="B835" s="148" t="s">
        <v>175</v>
      </c>
      <c r="C835" s="36"/>
      <c r="D835" s="36"/>
      <c r="E835" s="366"/>
      <c r="F835" s="347"/>
      <c r="G835" s="7" t="e">
        <f t="shared" si="52"/>
        <v>#DIV/0!</v>
      </c>
      <c r="H835" s="7" t="e">
        <f t="shared" si="53"/>
        <v>#DIV/0!</v>
      </c>
    </row>
    <row r="836" spans="1:8" ht="12.75" hidden="1">
      <c r="A836" s="62" t="s">
        <v>556</v>
      </c>
      <c r="B836" s="63" t="s">
        <v>180</v>
      </c>
      <c r="C836" s="64">
        <f>SUM(C837)</f>
        <v>0</v>
      </c>
      <c r="D836" s="64">
        <f>SUM(D837)</f>
        <v>0</v>
      </c>
      <c r="E836" s="367">
        <f>SUM(E837)</f>
        <v>0</v>
      </c>
      <c r="F836" s="343">
        <f>SUM(F837)</f>
        <v>0</v>
      </c>
      <c r="G836" s="7" t="e">
        <f t="shared" si="52"/>
        <v>#DIV/0!</v>
      </c>
      <c r="H836" s="7" t="e">
        <f t="shared" si="53"/>
        <v>#DIV/0!</v>
      </c>
    </row>
    <row r="837" spans="1:8" ht="12.75" hidden="1">
      <c r="A837" s="148"/>
      <c r="B837" s="35"/>
      <c r="C837" s="36">
        <v>0</v>
      </c>
      <c r="D837" s="36">
        <v>0</v>
      </c>
      <c r="E837" s="366">
        <v>0</v>
      </c>
      <c r="F837" s="347">
        <v>0</v>
      </c>
      <c r="G837" s="7" t="e">
        <f t="shared" si="52"/>
        <v>#DIV/0!</v>
      </c>
      <c r="H837" s="7" t="e">
        <f t="shared" si="53"/>
        <v>#DIV/0!</v>
      </c>
    </row>
    <row r="838" spans="1:8" ht="12.75" hidden="1">
      <c r="A838" s="62" t="s">
        <v>813</v>
      </c>
      <c r="B838" s="63" t="s">
        <v>17</v>
      </c>
      <c r="C838" s="64">
        <f>SUM(C839:C839)</f>
        <v>4000</v>
      </c>
      <c r="D838" s="64">
        <f>SUM(D839:D839)</f>
        <v>4000</v>
      </c>
      <c r="E838" s="367">
        <f>SUM(E839:E839)</f>
        <v>7000</v>
      </c>
      <c r="F838" s="343">
        <f>SUM(F839:F839)</f>
        <v>4000</v>
      </c>
      <c r="G838" s="7">
        <f t="shared" si="52"/>
        <v>0</v>
      </c>
      <c r="H838" s="7">
        <f t="shared" si="53"/>
        <v>0</v>
      </c>
    </row>
    <row r="839" spans="1:8" ht="12.75" hidden="1">
      <c r="A839" s="85" t="s">
        <v>97</v>
      </c>
      <c r="B839" s="35" t="s">
        <v>241</v>
      </c>
      <c r="C839" s="36">
        <v>4000</v>
      </c>
      <c r="D839" s="36">
        <v>4000</v>
      </c>
      <c r="E839" s="366">
        <v>7000</v>
      </c>
      <c r="F839" s="347">
        <v>4000</v>
      </c>
      <c r="G839" s="7">
        <f t="shared" si="52"/>
        <v>0</v>
      </c>
      <c r="H839" s="7">
        <f t="shared" si="53"/>
        <v>0</v>
      </c>
    </row>
    <row r="840" spans="1:8" ht="25.5">
      <c r="A840" s="90" t="s">
        <v>557</v>
      </c>
      <c r="B840" s="234" t="s">
        <v>372</v>
      </c>
      <c r="C840" s="36">
        <f>C841</f>
        <v>0</v>
      </c>
      <c r="D840" s="36">
        <v>300000</v>
      </c>
      <c r="E840" s="366">
        <v>0</v>
      </c>
      <c r="F840" s="347">
        <v>0</v>
      </c>
      <c r="G840" s="7"/>
      <c r="H840" s="7">
        <f t="shared" si="53"/>
        <v>-1</v>
      </c>
    </row>
    <row r="841" spans="1:8" ht="12.75" hidden="1">
      <c r="A841" s="267" t="s">
        <v>557</v>
      </c>
      <c r="B841" s="119" t="s">
        <v>21</v>
      </c>
      <c r="C841" s="64">
        <f>C842</f>
        <v>0</v>
      </c>
      <c r="D841" s="64">
        <f>D842</f>
        <v>300000</v>
      </c>
      <c r="E841" s="367">
        <f>E842</f>
        <v>0</v>
      </c>
      <c r="F841" s="343">
        <f>F842</f>
        <v>300000</v>
      </c>
      <c r="G841" s="7" t="e">
        <f aca="true" t="shared" si="54" ref="G841:G849">(D841-C841)/C841</f>
        <v>#DIV/0!</v>
      </c>
      <c r="H841" s="7">
        <f t="shared" si="53"/>
        <v>0</v>
      </c>
    </row>
    <row r="842" spans="1:8" ht="12.75" hidden="1">
      <c r="A842" s="92" t="s">
        <v>94</v>
      </c>
      <c r="B842" s="114" t="s">
        <v>190</v>
      </c>
      <c r="C842" s="33">
        <f>SUM(C843:C844)</f>
        <v>0</v>
      </c>
      <c r="D842" s="33">
        <f>SUM(D843:D844)</f>
        <v>300000</v>
      </c>
      <c r="E842" s="368">
        <f>SUM(E843:E844)</f>
        <v>0</v>
      </c>
      <c r="F842" s="544">
        <f>SUM(F843:F844)</f>
        <v>300000</v>
      </c>
      <c r="G842" s="7" t="e">
        <f t="shared" si="54"/>
        <v>#DIV/0!</v>
      </c>
      <c r="H842" s="7">
        <f t="shared" si="53"/>
        <v>0</v>
      </c>
    </row>
    <row r="843" spans="1:8" ht="12.75" hidden="1">
      <c r="A843" s="85"/>
      <c r="B843" s="35" t="s">
        <v>371</v>
      </c>
      <c r="C843" s="36"/>
      <c r="D843" s="36">
        <v>300000</v>
      </c>
      <c r="E843" s="366">
        <v>0</v>
      </c>
      <c r="F843" s="347">
        <v>300000</v>
      </c>
      <c r="G843" s="7" t="e">
        <f t="shared" si="54"/>
        <v>#DIV/0!</v>
      </c>
      <c r="H843" s="7">
        <f t="shared" si="53"/>
        <v>0</v>
      </c>
    </row>
    <row r="844" spans="1:8" ht="12.75" hidden="1">
      <c r="A844" s="149"/>
      <c r="B844" s="38" t="s">
        <v>193</v>
      </c>
      <c r="C844" s="39"/>
      <c r="D844" s="39"/>
      <c r="E844" s="351"/>
      <c r="F844" s="545"/>
      <c r="G844" s="7" t="e">
        <f t="shared" si="54"/>
        <v>#DIV/0!</v>
      </c>
      <c r="H844" s="7" t="e">
        <f t="shared" si="53"/>
        <v>#DIV/0!</v>
      </c>
    </row>
    <row r="845" spans="1:8" ht="12.75">
      <c r="A845" s="267" t="s">
        <v>682</v>
      </c>
      <c r="B845" s="93" t="s">
        <v>278</v>
      </c>
      <c r="C845" s="94">
        <f>SUM(C846)</f>
        <v>855000</v>
      </c>
      <c r="D845" s="94">
        <f>D846</f>
        <v>1550000</v>
      </c>
      <c r="E845" s="381">
        <f>E846</f>
        <v>1320000</v>
      </c>
      <c r="F845" s="423">
        <f>F846</f>
        <v>1160000</v>
      </c>
      <c r="G845" s="7">
        <f t="shared" si="54"/>
        <v>0.8128654970760234</v>
      </c>
      <c r="H845" s="7">
        <f t="shared" si="53"/>
        <v>-0.25161290322580643</v>
      </c>
    </row>
    <row r="846" spans="1:8" ht="12.75">
      <c r="A846" s="284" t="s">
        <v>550</v>
      </c>
      <c r="B846" s="150" t="s">
        <v>114</v>
      </c>
      <c r="C846" s="174">
        <f>C847+C873+C874+C875+C877</f>
        <v>855000</v>
      </c>
      <c r="D846" s="174">
        <f>D847+D873+D874+D875+D877</f>
        <v>1550000</v>
      </c>
      <c r="E846" s="382">
        <f>E847+E873+E874+E875+E876+E877</f>
        <v>1320000</v>
      </c>
      <c r="F846" s="539">
        <f>F847+F874+F875+F876+F877+F878</f>
        <v>1160000</v>
      </c>
      <c r="G846" s="7">
        <f t="shared" si="54"/>
        <v>0.8128654970760234</v>
      </c>
      <c r="H846" s="7">
        <f t="shared" si="53"/>
        <v>-0.25161290322580643</v>
      </c>
    </row>
    <row r="847" spans="1:8" ht="12.75">
      <c r="A847" s="290"/>
      <c r="B847" s="175" t="s">
        <v>279</v>
      </c>
      <c r="C847" s="176">
        <v>538000</v>
      </c>
      <c r="D847" s="176">
        <v>1100000</v>
      </c>
      <c r="E847" s="385">
        <f>SUM(E848:E872)</f>
        <v>700000</v>
      </c>
      <c r="F847" s="555">
        <f>SUM(F848:F872)</f>
        <v>650000</v>
      </c>
      <c r="G847" s="7">
        <f t="shared" si="54"/>
        <v>1.0446096654275092</v>
      </c>
      <c r="H847" s="7">
        <f t="shared" si="53"/>
        <v>-0.4090909090909091</v>
      </c>
    </row>
    <row r="848" spans="1:8" ht="12.75" customHeight="1" hidden="1">
      <c r="A848" s="285"/>
      <c r="B848" s="102" t="s">
        <v>874</v>
      </c>
      <c r="C848" s="152">
        <v>70000</v>
      </c>
      <c r="D848" s="152">
        <v>75000</v>
      </c>
      <c r="E848" s="383">
        <v>75000</v>
      </c>
      <c r="F848" s="547">
        <v>75000</v>
      </c>
      <c r="G848" s="7">
        <f t="shared" si="54"/>
        <v>0.07142857142857142</v>
      </c>
      <c r="H848" s="7">
        <f t="shared" si="53"/>
        <v>0</v>
      </c>
    </row>
    <row r="849" spans="1:8" ht="12.75" customHeight="1" hidden="1">
      <c r="A849" s="285"/>
      <c r="B849" s="102" t="s">
        <v>875</v>
      </c>
      <c r="C849" s="152">
        <v>55000</v>
      </c>
      <c r="D849" s="152">
        <v>75000</v>
      </c>
      <c r="E849" s="383">
        <v>75000</v>
      </c>
      <c r="F849" s="547">
        <v>75000</v>
      </c>
      <c r="G849" s="7">
        <f t="shared" si="54"/>
        <v>0.36363636363636365</v>
      </c>
      <c r="H849" s="7">
        <f t="shared" si="53"/>
        <v>0</v>
      </c>
    </row>
    <row r="850" spans="1:8" ht="12.75" customHeight="1" hidden="1">
      <c r="A850" s="285"/>
      <c r="B850" s="153" t="s">
        <v>876</v>
      </c>
      <c r="C850" s="152">
        <v>15000</v>
      </c>
      <c r="D850" s="152">
        <v>25000</v>
      </c>
      <c r="E850" s="383">
        <v>25000</v>
      </c>
      <c r="F850" s="547">
        <v>25000</v>
      </c>
      <c r="G850" s="7"/>
      <c r="H850" s="7">
        <f t="shared" si="53"/>
        <v>0</v>
      </c>
    </row>
    <row r="851" spans="1:8" ht="12.75" customHeight="1" hidden="1">
      <c r="A851" s="285"/>
      <c r="B851" s="102" t="s">
        <v>877</v>
      </c>
      <c r="C851" s="152">
        <v>30000</v>
      </c>
      <c r="D851" s="152">
        <v>50000</v>
      </c>
      <c r="E851" s="383">
        <v>50000</v>
      </c>
      <c r="F851" s="547">
        <v>50000</v>
      </c>
      <c r="G851" s="7"/>
      <c r="H851" s="7">
        <f t="shared" si="53"/>
        <v>0</v>
      </c>
    </row>
    <row r="852" spans="1:8" ht="12.75" customHeight="1" hidden="1">
      <c r="A852" s="285"/>
      <c r="B852" s="102" t="s">
        <v>878</v>
      </c>
      <c r="C852" s="152">
        <v>10000</v>
      </c>
      <c r="D852" s="152">
        <v>10000</v>
      </c>
      <c r="E852" s="383">
        <v>10000</v>
      </c>
      <c r="F852" s="547">
        <v>10000</v>
      </c>
      <c r="G852" s="7">
        <f>(D853-C853)/C853</f>
        <v>0.25</v>
      </c>
      <c r="H852" s="7">
        <f t="shared" si="53"/>
        <v>0</v>
      </c>
    </row>
    <row r="853" spans="1:8" ht="12.75" customHeight="1" hidden="1">
      <c r="A853" s="285"/>
      <c r="B853" s="102" t="s">
        <v>879</v>
      </c>
      <c r="C853" s="152">
        <v>40000</v>
      </c>
      <c r="D853" s="152">
        <v>50000</v>
      </c>
      <c r="E853" s="383">
        <v>50000</v>
      </c>
      <c r="F853" s="547">
        <v>50000</v>
      </c>
      <c r="G853" s="7"/>
      <c r="H853" s="7">
        <f t="shared" si="53"/>
        <v>0</v>
      </c>
    </row>
    <row r="854" spans="1:8" ht="12.75" customHeight="1" hidden="1">
      <c r="A854" s="285"/>
      <c r="B854" s="102" t="s">
        <v>880</v>
      </c>
      <c r="C854" s="152">
        <v>5000</v>
      </c>
      <c r="D854" s="152">
        <v>5000</v>
      </c>
      <c r="E854" s="383">
        <v>5000</v>
      </c>
      <c r="F854" s="547">
        <v>5000</v>
      </c>
      <c r="G854" s="7"/>
      <c r="H854" s="7">
        <f t="shared" si="53"/>
        <v>0</v>
      </c>
    </row>
    <row r="855" spans="1:8" ht="12.75" customHeight="1" hidden="1">
      <c r="A855" s="285"/>
      <c r="B855" s="102" t="s">
        <v>881</v>
      </c>
      <c r="C855" s="152">
        <v>50000</v>
      </c>
      <c r="D855" s="152">
        <v>50000</v>
      </c>
      <c r="E855" s="383">
        <v>50000</v>
      </c>
      <c r="F855" s="547">
        <v>50000</v>
      </c>
      <c r="G855" s="7">
        <f aca="true" t="shared" si="55" ref="G855:G863">(D855-C855)/C855</f>
        <v>0</v>
      </c>
      <c r="H855" s="7">
        <f t="shared" si="53"/>
        <v>0</v>
      </c>
    </row>
    <row r="856" spans="1:8" ht="12.75" customHeight="1" hidden="1">
      <c r="A856" s="285"/>
      <c r="B856" s="102" t="s">
        <v>882</v>
      </c>
      <c r="C856" s="152">
        <v>20000</v>
      </c>
      <c r="D856" s="152"/>
      <c r="E856" s="383"/>
      <c r="F856" s="547"/>
      <c r="G856" s="7">
        <f t="shared" si="55"/>
        <v>-1</v>
      </c>
      <c r="H856" s="7" t="e">
        <f t="shared" si="53"/>
        <v>#DIV/0!</v>
      </c>
    </row>
    <row r="857" spans="1:8" ht="12.75" customHeight="1" hidden="1">
      <c r="A857" s="285"/>
      <c r="B857" s="102" t="s">
        <v>883</v>
      </c>
      <c r="C857" s="152">
        <v>10000</v>
      </c>
      <c r="D857" s="152"/>
      <c r="E857" s="383"/>
      <c r="F857" s="547"/>
      <c r="G857" s="7">
        <f t="shared" si="55"/>
        <v>-1</v>
      </c>
      <c r="H857" s="7" t="e">
        <f t="shared" si="53"/>
        <v>#DIV/0!</v>
      </c>
    </row>
    <row r="858" spans="1:8" ht="12.75" customHeight="1" hidden="1">
      <c r="A858" s="285"/>
      <c r="B858" s="102" t="s">
        <v>884</v>
      </c>
      <c r="C858" s="152">
        <v>8000</v>
      </c>
      <c r="D858" s="152"/>
      <c r="E858" s="383"/>
      <c r="F858" s="547"/>
      <c r="G858" s="7">
        <f t="shared" si="55"/>
        <v>-1</v>
      </c>
      <c r="H858" s="7" t="e">
        <f t="shared" si="53"/>
        <v>#DIV/0!</v>
      </c>
    </row>
    <row r="859" spans="1:8" ht="12.75" customHeight="1" hidden="1">
      <c r="A859" s="285"/>
      <c r="B859" s="102" t="s">
        <v>885</v>
      </c>
      <c r="C859" s="152">
        <v>5000</v>
      </c>
      <c r="D859" s="152"/>
      <c r="E859" s="383"/>
      <c r="F859" s="547"/>
      <c r="G859" s="7">
        <f t="shared" si="55"/>
        <v>-1</v>
      </c>
      <c r="H859" s="7" t="e">
        <f aca="true" t="shared" si="56" ref="H859:H875">(F859-D859)/D859</f>
        <v>#DIV/0!</v>
      </c>
    </row>
    <row r="860" spans="1:8" ht="12.75" customHeight="1" hidden="1">
      <c r="A860" s="285"/>
      <c r="B860" s="102" t="s">
        <v>886</v>
      </c>
      <c r="C860" s="152">
        <v>5000</v>
      </c>
      <c r="D860" s="152"/>
      <c r="E860" s="383"/>
      <c r="F860" s="547"/>
      <c r="G860" s="7">
        <f t="shared" si="55"/>
        <v>-1</v>
      </c>
      <c r="H860" s="7" t="e">
        <f t="shared" si="56"/>
        <v>#DIV/0!</v>
      </c>
    </row>
    <row r="861" spans="1:8" ht="12.75" customHeight="1" hidden="1">
      <c r="A861" s="285"/>
      <c r="B861" s="102" t="s">
        <v>887</v>
      </c>
      <c r="C861" s="152">
        <v>5000</v>
      </c>
      <c r="D861" s="152"/>
      <c r="E861" s="383"/>
      <c r="F861" s="547"/>
      <c r="G861" s="7">
        <f t="shared" si="55"/>
        <v>-1</v>
      </c>
      <c r="H861" s="7" t="e">
        <f t="shared" si="56"/>
        <v>#DIV/0!</v>
      </c>
    </row>
    <row r="862" spans="1:8" ht="12.75" customHeight="1" hidden="1">
      <c r="A862" s="285"/>
      <c r="B862" s="102" t="s">
        <v>888</v>
      </c>
      <c r="C862" s="152">
        <v>60000</v>
      </c>
      <c r="D862" s="152"/>
      <c r="E862" s="383"/>
      <c r="F862" s="547"/>
      <c r="G862" s="7">
        <f t="shared" si="55"/>
        <v>-1</v>
      </c>
      <c r="H862" s="7" t="e">
        <f t="shared" si="56"/>
        <v>#DIV/0!</v>
      </c>
    </row>
    <row r="863" spans="1:8" ht="12.75" customHeight="1" hidden="1">
      <c r="A863" s="285"/>
      <c r="B863" s="102" t="s">
        <v>889</v>
      </c>
      <c r="C863" s="152">
        <v>40000</v>
      </c>
      <c r="D863" s="152"/>
      <c r="E863" s="383"/>
      <c r="F863" s="547"/>
      <c r="G863" s="7">
        <f t="shared" si="55"/>
        <v>-1</v>
      </c>
      <c r="H863" s="7" t="e">
        <f t="shared" si="56"/>
        <v>#DIV/0!</v>
      </c>
    </row>
    <row r="864" spans="1:8" ht="12.75" customHeight="1" hidden="1">
      <c r="A864" s="285"/>
      <c r="B864" s="102" t="s">
        <v>890</v>
      </c>
      <c r="C864" s="152"/>
      <c r="D864" s="152">
        <v>15000</v>
      </c>
      <c r="E864" s="383">
        <v>15000</v>
      </c>
      <c r="F864" s="547">
        <v>15000</v>
      </c>
      <c r="G864" s="7"/>
      <c r="H864" s="7">
        <f t="shared" si="56"/>
        <v>0</v>
      </c>
    </row>
    <row r="865" spans="1:8" ht="12.75" customHeight="1" hidden="1">
      <c r="A865" s="285"/>
      <c r="B865" s="102" t="s">
        <v>891</v>
      </c>
      <c r="C865" s="152"/>
      <c r="D865" s="152">
        <v>40000</v>
      </c>
      <c r="E865" s="383">
        <v>40000</v>
      </c>
      <c r="F865" s="547">
        <v>40000</v>
      </c>
      <c r="G865" s="7"/>
      <c r="H865" s="7">
        <f t="shared" si="56"/>
        <v>0</v>
      </c>
    </row>
    <row r="866" spans="1:8" ht="12.75" customHeight="1" hidden="1">
      <c r="A866" s="285"/>
      <c r="B866" s="102" t="s">
        <v>892</v>
      </c>
      <c r="C866" s="152"/>
      <c r="D866" s="152">
        <v>15000</v>
      </c>
      <c r="E866" s="383">
        <v>15000</v>
      </c>
      <c r="F866" s="547">
        <v>15000</v>
      </c>
      <c r="G866" s="7"/>
      <c r="H866" s="7">
        <f t="shared" si="56"/>
        <v>0</v>
      </c>
    </row>
    <row r="867" spans="1:8" ht="12.75" customHeight="1" hidden="1">
      <c r="A867" s="285"/>
      <c r="B867" s="102" t="s">
        <v>893</v>
      </c>
      <c r="C867" s="152"/>
      <c r="D867" s="152">
        <v>15000</v>
      </c>
      <c r="E867" s="383">
        <v>15000</v>
      </c>
      <c r="F867" s="547">
        <v>15000</v>
      </c>
      <c r="G867" s="7"/>
      <c r="H867" s="7">
        <f t="shared" si="56"/>
        <v>0</v>
      </c>
    </row>
    <row r="868" spans="1:8" ht="12.75" customHeight="1" hidden="1">
      <c r="A868" s="285"/>
      <c r="B868" s="102" t="s">
        <v>894</v>
      </c>
      <c r="C868" s="152"/>
      <c r="D868" s="152">
        <v>5000</v>
      </c>
      <c r="E868" s="383">
        <v>5000</v>
      </c>
      <c r="F868" s="547">
        <v>4000</v>
      </c>
      <c r="G868" s="7" t="e">
        <f>(D868-C868)/C868</f>
        <v>#DIV/0!</v>
      </c>
      <c r="H868" s="7">
        <f t="shared" si="56"/>
        <v>-0.2</v>
      </c>
    </row>
    <row r="869" spans="1:8" ht="12.75" customHeight="1" hidden="1">
      <c r="A869" s="285"/>
      <c r="B869" s="102" t="s">
        <v>895</v>
      </c>
      <c r="C869" s="152"/>
      <c r="D869" s="152">
        <v>3000</v>
      </c>
      <c r="E869" s="383">
        <v>3000</v>
      </c>
      <c r="F869" s="547">
        <v>3000</v>
      </c>
      <c r="G869" s="7"/>
      <c r="H869" s="7">
        <f t="shared" si="56"/>
        <v>0</v>
      </c>
    </row>
    <row r="870" spans="1:8" ht="12.75" customHeight="1" hidden="1">
      <c r="A870" s="285"/>
      <c r="B870" s="102" t="s">
        <v>896</v>
      </c>
      <c r="C870" s="152"/>
      <c r="D870" s="152">
        <v>3000</v>
      </c>
      <c r="E870" s="383">
        <v>3000</v>
      </c>
      <c r="F870" s="547">
        <v>3000</v>
      </c>
      <c r="G870" s="7"/>
      <c r="H870" s="7">
        <f t="shared" si="56"/>
        <v>0</v>
      </c>
    </row>
    <row r="871" spans="1:8" ht="12.75" customHeight="1" hidden="1">
      <c r="A871" s="285"/>
      <c r="B871" s="102" t="s">
        <v>897</v>
      </c>
      <c r="C871" s="152"/>
      <c r="D871" s="152">
        <v>15000</v>
      </c>
      <c r="E871" s="383">
        <v>15000</v>
      </c>
      <c r="F871" s="547">
        <v>15000</v>
      </c>
      <c r="G871" s="7"/>
      <c r="H871" s="7">
        <f t="shared" si="56"/>
        <v>0</v>
      </c>
    </row>
    <row r="872" spans="1:8" ht="12.75" customHeight="1" hidden="1">
      <c r="A872" s="285"/>
      <c r="B872" s="102" t="s">
        <v>898</v>
      </c>
      <c r="C872" s="152"/>
      <c r="D872" s="152">
        <v>249000</v>
      </c>
      <c r="E872" s="383">
        <v>249000</v>
      </c>
      <c r="F872" s="547">
        <v>200000</v>
      </c>
      <c r="G872" s="7" t="e">
        <f>(D872-C872)/C872</f>
        <v>#DIV/0!</v>
      </c>
      <c r="H872" s="7">
        <f t="shared" si="56"/>
        <v>-0.19678714859437751</v>
      </c>
    </row>
    <row r="873" spans="1:8" ht="12.75" customHeight="1">
      <c r="A873" s="285"/>
      <c r="B873" s="102" t="s">
        <v>446</v>
      </c>
      <c r="C873" s="152">
        <v>50000</v>
      </c>
      <c r="D873" s="152">
        <v>50000</v>
      </c>
      <c r="E873" s="383">
        <v>50000</v>
      </c>
      <c r="F873" s="547">
        <v>50000</v>
      </c>
      <c r="G873" s="7">
        <f>(D873-C873)/C873</f>
        <v>0</v>
      </c>
      <c r="H873" s="7">
        <f t="shared" si="56"/>
        <v>0</v>
      </c>
    </row>
    <row r="874" spans="1:8" ht="12.75" customHeight="1">
      <c r="A874" s="285"/>
      <c r="B874" s="102" t="s">
        <v>899</v>
      </c>
      <c r="C874" s="152">
        <v>70000</v>
      </c>
      <c r="D874" s="152">
        <v>200000</v>
      </c>
      <c r="E874" s="383">
        <v>200000</v>
      </c>
      <c r="F874" s="547">
        <v>150000</v>
      </c>
      <c r="G874" s="7">
        <f>(D874-C874)/C874</f>
        <v>1.8571428571428572</v>
      </c>
      <c r="H874" s="7">
        <f t="shared" si="56"/>
        <v>-0.25</v>
      </c>
    </row>
    <row r="875" spans="1:8" ht="12.75" customHeight="1">
      <c r="A875" s="291"/>
      <c r="B875" s="172" t="s">
        <v>428</v>
      </c>
      <c r="C875" s="177">
        <v>80000</v>
      </c>
      <c r="D875" s="177">
        <v>100000</v>
      </c>
      <c r="E875" s="384">
        <v>150000</v>
      </c>
      <c r="F875" s="554">
        <v>100000</v>
      </c>
      <c r="G875" s="7">
        <f>(D875-C875)/C875</f>
        <v>0.25</v>
      </c>
      <c r="H875" s="7">
        <f t="shared" si="56"/>
        <v>0</v>
      </c>
    </row>
    <row r="876" spans="1:8" ht="12.75" customHeight="1">
      <c r="A876" s="291"/>
      <c r="B876" s="172" t="s">
        <v>902</v>
      </c>
      <c r="C876" s="177"/>
      <c r="D876" s="177"/>
      <c r="E876" s="384">
        <v>120000</v>
      </c>
      <c r="F876" s="554">
        <v>120000</v>
      </c>
      <c r="G876" s="7"/>
      <c r="H876" s="7"/>
    </row>
    <row r="877" spans="1:8" ht="12.75">
      <c r="A877" s="291"/>
      <c r="B877" s="172" t="s">
        <v>447</v>
      </c>
      <c r="C877" s="177">
        <v>117000</v>
      </c>
      <c r="D877" s="177">
        <v>100000</v>
      </c>
      <c r="E877" s="384">
        <v>100000</v>
      </c>
      <c r="F877" s="554">
        <v>50000</v>
      </c>
      <c r="G877" s="7">
        <f aca="true" t="shared" si="57" ref="G877:G890">(D877-C877)/C877</f>
        <v>-0.1452991452991453</v>
      </c>
      <c r="H877" s="7">
        <f aca="true" t="shared" si="58" ref="H877:H890">(F877-D877)/D877</f>
        <v>-0.5</v>
      </c>
    </row>
    <row r="878" spans="1:8" ht="12.75">
      <c r="A878" s="291"/>
      <c r="B878" s="172" t="s">
        <v>1051</v>
      </c>
      <c r="C878" s="177"/>
      <c r="D878" s="177"/>
      <c r="E878" s="384"/>
      <c r="F878" s="554">
        <v>90000</v>
      </c>
      <c r="G878" s="7"/>
      <c r="H878" s="7"/>
    </row>
    <row r="879" spans="1:8" ht="12.75">
      <c r="A879" s="267" t="s">
        <v>683</v>
      </c>
      <c r="B879" s="93" t="s">
        <v>276</v>
      </c>
      <c r="C879" s="94">
        <f>C880</f>
        <v>281000</v>
      </c>
      <c r="D879" s="94">
        <f>D881+D889</f>
        <v>300000</v>
      </c>
      <c r="E879" s="381">
        <f>E881+E889</f>
        <v>300000</v>
      </c>
      <c r="F879" s="423">
        <f>F881+F889</f>
        <v>250000</v>
      </c>
      <c r="G879" s="7">
        <f t="shared" si="57"/>
        <v>0.06761565836298933</v>
      </c>
      <c r="H879" s="7">
        <f t="shared" si="58"/>
        <v>-0.16666666666666666</v>
      </c>
    </row>
    <row r="880" spans="1:8" ht="12.75">
      <c r="A880" s="284" t="s">
        <v>629</v>
      </c>
      <c r="B880" s="150" t="s">
        <v>19</v>
      </c>
      <c r="C880" s="151">
        <f>C881+C889</f>
        <v>281000</v>
      </c>
      <c r="D880" s="151">
        <f>D881+D889</f>
        <v>300000</v>
      </c>
      <c r="E880" s="382">
        <f>E881+E889</f>
        <v>300000</v>
      </c>
      <c r="F880" s="539">
        <f>F881+F889</f>
        <v>250000</v>
      </c>
      <c r="G880" s="7">
        <f t="shared" si="57"/>
        <v>0.06761565836298933</v>
      </c>
      <c r="H880" s="7">
        <f t="shared" si="58"/>
        <v>-0.16666666666666666</v>
      </c>
    </row>
    <row r="881" spans="1:8" ht="12.75">
      <c r="A881" s="284"/>
      <c r="B881" s="175" t="s">
        <v>281</v>
      </c>
      <c r="C881" s="176">
        <f>SUM(C882:C888)</f>
        <v>256000</v>
      </c>
      <c r="D881" s="176">
        <v>275000</v>
      </c>
      <c r="E881" s="385">
        <v>275000</v>
      </c>
      <c r="F881" s="555">
        <v>225000</v>
      </c>
      <c r="G881" s="7">
        <f t="shared" si="57"/>
        <v>0.07421875</v>
      </c>
      <c r="H881" s="7">
        <f t="shared" si="58"/>
        <v>-0.18181818181818182</v>
      </c>
    </row>
    <row r="882" spans="1:8" ht="12.75" hidden="1">
      <c r="A882" s="268"/>
      <c r="B882" s="102" t="s">
        <v>269</v>
      </c>
      <c r="C882" s="152">
        <v>110000</v>
      </c>
      <c r="D882" s="152"/>
      <c r="E882" s="354"/>
      <c r="F882" s="547"/>
      <c r="G882" s="7">
        <f t="shared" si="57"/>
        <v>-1</v>
      </c>
      <c r="H882" s="7" t="e">
        <f t="shared" si="58"/>
        <v>#DIV/0!</v>
      </c>
    </row>
    <row r="883" spans="1:8" ht="12.75" hidden="1">
      <c r="A883" s="268"/>
      <c r="B883" s="102" t="s">
        <v>270</v>
      </c>
      <c r="C883" s="152">
        <v>23000</v>
      </c>
      <c r="D883" s="152"/>
      <c r="E883" s="354"/>
      <c r="F883" s="547"/>
      <c r="G883" s="7">
        <f t="shared" si="57"/>
        <v>-1</v>
      </c>
      <c r="H883" s="7" t="e">
        <f t="shared" si="58"/>
        <v>#DIV/0!</v>
      </c>
    </row>
    <row r="884" spans="1:8" ht="12.75" hidden="1">
      <c r="A884" s="268"/>
      <c r="B884" s="102" t="s">
        <v>271</v>
      </c>
      <c r="C884" s="152">
        <v>40000</v>
      </c>
      <c r="D884" s="152"/>
      <c r="E884" s="354"/>
      <c r="F884" s="547"/>
      <c r="G884" s="7">
        <f t="shared" si="57"/>
        <v>-1</v>
      </c>
      <c r="H884" s="7" t="e">
        <f t="shared" si="58"/>
        <v>#DIV/0!</v>
      </c>
    </row>
    <row r="885" spans="1:8" ht="12.75" hidden="1">
      <c r="A885" s="268"/>
      <c r="B885" s="102" t="s">
        <v>272</v>
      </c>
      <c r="C885" s="152">
        <v>40000</v>
      </c>
      <c r="D885" s="152"/>
      <c r="E885" s="354"/>
      <c r="F885" s="547"/>
      <c r="G885" s="7">
        <f t="shared" si="57"/>
        <v>-1</v>
      </c>
      <c r="H885" s="7" t="e">
        <f t="shared" si="58"/>
        <v>#DIV/0!</v>
      </c>
    </row>
    <row r="886" spans="1:8" ht="12.75" hidden="1">
      <c r="A886" s="268"/>
      <c r="B886" s="102" t="s">
        <v>273</v>
      </c>
      <c r="C886" s="152">
        <v>20000</v>
      </c>
      <c r="D886" s="152"/>
      <c r="E886" s="354"/>
      <c r="F886" s="547"/>
      <c r="G886" s="7">
        <f t="shared" si="57"/>
        <v>-1</v>
      </c>
      <c r="H886" s="7" t="e">
        <f t="shared" si="58"/>
        <v>#DIV/0!</v>
      </c>
    </row>
    <row r="887" spans="1:8" ht="12.75" hidden="1">
      <c r="A887" s="268"/>
      <c r="B887" s="102" t="s">
        <v>274</v>
      </c>
      <c r="C887" s="152">
        <v>5000</v>
      </c>
      <c r="D887" s="152"/>
      <c r="E887" s="354"/>
      <c r="F887" s="547"/>
      <c r="G887" s="7">
        <f t="shared" si="57"/>
        <v>-1</v>
      </c>
      <c r="H887" s="7" t="e">
        <f t="shared" si="58"/>
        <v>#DIV/0!</v>
      </c>
    </row>
    <row r="888" spans="1:8" ht="12.75" hidden="1">
      <c r="A888" s="268"/>
      <c r="B888" s="102" t="s">
        <v>275</v>
      </c>
      <c r="C888" s="152">
        <v>18000</v>
      </c>
      <c r="D888" s="152"/>
      <c r="E888" s="354"/>
      <c r="F888" s="547"/>
      <c r="G888" s="7">
        <f t="shared" si="57"/>
        <v>-1</v>
      </c>
      <c r="H888" s="7" t="e">
        <f t="shared" si="58"/>
        <v>#DIV/0!</v>
      </c>
    </row>
    <row r="889" spans="1:8" ht="12.75">
      <c r="A889" s="268"/>
      <c r="B889" s="102" t="s">
        <v>280</v>
      </c>
      <c r="C889" s="152">
        <f>SUM(C890:C890)</f>
        <v>25000</v>
      </c>
      <c r="D889" s="152">
        <v>25000</v>
      </c>
      <c r="E889" s="383">
        <v>25000</v>
      </c>
      <c r="F889" s="547">
        <v>25000</v>
      </c>
      <c r="G889" s="7">
        <f t="shared" si="57"/>
        <v>0</v>
      </c>
      <c r="H889" s="7">
        <f t="shared" si="58"/>
        <v>0</v>
      </c>
    </row>
    <row r="890" spans="1:8" ht="12.75" hidden="1">
      <c r="A890" s="270"/>
      <c r="B890" s="178" t="s">
        <v>277</v>
      </c>
      <c r="C890" s="179">
        <v>25000</v>
      </c>
      <c r="D890" s="106"/>
      <c r="E890" s="349"/>
      <c r="F890" s="537"/>
      <c r="G890" s="7">
        <f t="shared" si="57"/>
        <v>-1</v>
      </c>
      <c r="H890" s="7" t="e">
        <f t="shared" si="58"/>
        <v>#DIV/0!</v>
      </c>
    </row>
    <row r="891" spans="1:8" s="3" customFormat="1" ht="12.75">
      <c r="A891" s="267" t="s">
        <v>951</v>
      </c>
      <c r="B891" s="93" t="s">
        <v>952</v>
      </c>
      <c r="C891" s="145">
        <f aca="true" t="shared" si="59" ref="C891:F892">SUM(C892)</f>
        <v>0</v>
      </c>
      <c r="D891" s="145">
        <f t="shared" si="59"/>
        <v>0</v>
      </c>
      <c r="E891" s="469">
        <f t="shared" si="59"/>
        <v>120000</v>
      </c>
      <c r="F891" s="145">
        <f t="shared" si="59"/>
        <v>120000</v>
      </c>
      <c r="G891" s="8"/>
      <c r="H891" s="7"/>
    </row>
    <row r="892" spans="1:8" ht="12.75">
      <c r="A892" s="284" t="s">
        <v>550</v>
      </c>
      <c r="B892" s="150" t="s">
        <v>114</v>
      </c>
      <c r="C892" s="106">
        <f t="shared" si="59"/>
        <v>0</v>
      </c>
      <c r="D892" s="106">
        <f t="shared" si="59"/>
        <v>0</v>
      </c>
      <c r="E892" s="470">
        <f t="shared" si="59"/>
        <v>120000</v>
      </c>
      <c r="F892" s="106">
        <f t="shared" si="59"/>
        <v>120000</v>
      </c>
      <c r="G892" s="7"/>
      <c r="H892" s="7"/>
    </row>
    <row r="893" spans="1:8" s="12" customFormat="1" ht="12.75">
      <c r="A893" s="294"/>
      <c r="B893" s="175" t="s">
        <v>953</v>
      </c>
      <c r="C893" s="152"/>
      <c r="D893" s="152"/>
      <c r="E893" s="383">
        <v>120000</v>
      </c>
      <c r="F893" s="547">
        <v>120000</v>
      </c>
      <c r="G893" s="11"/>
      <c r="H893" s="7"/>
    </row>
    <row r="894" spans="1:8" ht="12.75">
      <c r="A894" s="267" t="s">
        <v>684</v>
      </c>
      <c r="B894" s="93" t="s">
        <v>80</v>
      </c>
      <c r="C894" s="94">
        <f>SUM(C895)</f>
        <v>70800</v>
      </c>
      <c r="D894" s="94">
        <f>SUM(D895)</f>
        <v>70800</v>
      </c>
      <c r="E894" s="381">
        <f>SUM(E895)</f>
        <v>506000</v>
      </c>
      <c r="F894" s="423">
        <f>SUM(F895)</f>
        <v>78000</v>
      </c>
      <c r="G894" s="7">
        <f>(D894-C894)/C894</f>
        <v>0</v>
      </c>
      <c r="H894" s="7">
        <f>(F894-D894)/D894</f>
        <v>0.1016949152542373</v>
      </c>
    </row>
    <row r="895" spans="1:8" ht="12.75">
      <c r="A895" s="268" t="s">
        <v>629</v>
      </c>
      <c r="B895" s="91" t="s">
        <v>908</v>
      </c>
      <c r="C895" s="106">
        <v>70800</v>
      </c>
      <c r="D895" s="106">
        <v>70800</v>
      </c>
      <c r="E895" s="422">
        <f>SUM(E896:E898)</f>
        <v>506000</v>
      </c>
      <c r="F895" s="537">
        <f>SUM(F896:F897)</f>
        <v>78000</v>
      </c>
      <c r="G895" s="7">
        <f>(D895-C895)/C895</f>
        <v>0</v>
      </c>
      <c r="H895" s="7">
        <f>(F895-D895)/D895</f>
        <v>0.1016949152542373</v>
      </c>
    </row>
    <row r="896" spans="1:8" ht="12.75">
      <c r="A896" s="269"/>
      <c r="B896" s="102" t="s">
        <v>909</v>
      </c>
      <c r="C896" s="152"/>
      <c r="D896" s="152"/>
      <c r="E896" s="383">
        <v>78000</v>
      </c>
      <c r="F896" s="547">
        <v>78000</v>
      </c>
      <c r="G896" s="7"/>
      <c r="H896" s="7"/>
    </row>
    <row r="897" spans="1:8" ht="12.75">
      <c r="A897" s="269"/>
      <c r="B897" s="102" t="s">
        <v>910</v>
      </c>
      <c r="C897" s="152"/>
      <c r="D897" s="152"/>
      <c r="E897" s="383">
        <v>128000</v>
      </c>
      <c r="F897" s="547"/>
      <c r="G897" s="7"/>
      <c r="H897" s="7"/>
    </row>
    <row r="898" spans="1:8" ht="12.75">
      <c r="A898" s="269"/>
      <c r="B898" s="102" t="s">
        <v>911</v>
      </c>
      <c r="C898" s="152"/>
      <c r="D898" s="152"/>
      <c r="E898" s="383">
        <v>300000</v>
      </c>
      <c r="F898" s="547"/>
      <c r="G898" s="7"/>
      <c r="H898" s="7"/>
    </row>
    <row r="899" spans="1:8" ht="12.75">
      <c r="A899" s="319" t="s">
        <v>685</v>
      </c>
      <c r="B899" s="184" t="s">
        <v>81</v>
      </c>
      <c r="C899" s="185">
        <f>C900+C1293+C1374+C1691+C1771+C1776+C1778+C1786</f>
        <v>41000213.77499999</v>
      </c>
      <c r="D899" s="185">
        <f>D900+D1293+D1374+D1691+D1771+D1776+D1778+D1786</f>
        <v>52047111.0495</v>
      </c>
      <c r="E899" s="448">
        <f>E900+E1293+E1374+E1691+E1771+E1776+E1778+E1786</f>
        <v>49810003.98</v>
      </c>
      <c r="F899" s="448">
        <f>F900+F1293+F1374+F1691+F1771+F1776+F1778+F1786</f>
        <v>52524544.885000005</v>
      </c>
      <c r="G899" s="7">
        <f aca="true" t="shared" si="60" ref="G899:G930">(D899-C899)/C899</f>
        <v>0.269435114048988</v>
      </c>
      <c r="H899" s="7">
        <f aca="true" t="shared" si="61" ref="H899:H923">(F899-D899)/D899</f>
        <v>0.009173109244160219</v>
      </c>
    </row>
    <row r="900" spans="1:8" ht="12.75">
      <c r="A900" s="267" t="s">
        <v>686</v>
      </c>
      <c r="B900" s="93" t="s">
        <v>82</v>
      </c>
      <c r="C900" s="145">
        <f>C901+C982+C1063+C1143+C1218</f>
        <v>11820745.1</v>
      </c>
      <c r="D900" s="145">
        <f>D901+D982+D1063+D1143+D1218</f>
        <v>13133478.68</v>
      </c>
      <c r="E900" s="449">
        <f>E901+E982+E1063+E1143+E1218</f>
        <v>14528669.565</v>
      </c>
      <c r="F900" s="449">
        <f>F901+F982+F1063+F1143+F1218</f>
        <v>13808341.85</v>
      </c>
      <c r="G900" s="7">
        <f t="shared" si="60"/>
        <v>0.11105337006209533</v>
      </c>
      <c r="H900" s="7">
        <f t="shared" si="61"/>
        <v>0.05138495188085233</v>
      </c>
    </row>
    <row r="901" spans="1:8" ht="12.75">
      <c r="A901" s="283" t="s">
        <v>687</v>
      </c>
      <c r="B901" s="146" t="s">
        <v>209</v>
      </c>
      <c r="C901" s="147">
        <f>C902+C915+C976</f>
        <v>2583047.1</v>
      </c>
      <c r="D901" s="147">
        <f>D902+D915+D976</f>
        <v>2643482.15</v>
      </c>
      <c r="E901" s="432">
        <f>E902+E915+E976</f>
        <v>3013397.2</v>
      </c>
      <c r="F901" s="548">
        <f>F902+F915+F976</f>
        <v>2785432.6</v>
      </c>
      <c r="G901" s="7">
        <f t="shared" si="60"/>
        <v>0.023396805269249567</v>
      </c>
      <c r="H901" s="7">
        <f t="shared" si="61"/>
        <v>0.053698282017905885</v>
      </c>
    </row>
    <row r="902" spans="1:8" ht="12.75">
      <c r="A902" s="90" t="s">
        <v>546</v>
      </c>
      <c r="B902" s="99" t="s">
        <v>91</v>
      </c>
      <c r="C902" s="88">
        <f>C903+C911+C912+C913+C914</f>
        <v>1538267.1</v>
      </c>
      <c r="D902" s="88">
        <f>D903+D911+D912+D913+D914</f>
        <v>1638966.15</v>
      </c>
      <c r="E902" s="429">
        <f>E903+E911+E912+E913+E914</f>
        <v>2056861.2000000002</v>
      </c>
      <c r="F902" s="347">
        <f>F903+F911+F912+F913+F914</f>
        <v>1828896.6</v>
      </c>
      <c r="G902" s="7">
        <f t="shared" si="60"/>
        <v>0.06546265599777816</v>
      </c>
      <c r="H902" s="7">
        <f t="shared" si="61"/>
        <v>0.11588430304067</v>
      </c>
    </row>
    <row r="903" spans="1:8" ht="12.75" hidden="1">
      <c r="A903" s="90" t="s">
        <v>92</v>
      </c>
      <c r="B903" s="99" t="s">
        <v>93</v>
      </c>
      <c r="C903" s="36">
        <f>SUM(C904:C910)</f>
        <v>1152260</v>
      </c>
      <c r="D903" s="36">
        <f>SUM(D904:D910)</f>
        <v>1227690</v>
      </c>
      <c r="E903" s="429">
        <f>SUM(E904:E910)</f>
        <v>1540720</v>
      </c>
      <c r="F903" s="347">
        <f>SUM(F904:F910)</f>
        <v>1369960</v>
      </c>
      <c r="G903" s="7">
        <f t="shared" si="60"/>
        <v>0.06546265599777829</v>
      </c>
      <c r="H903" s="7">
        <f t="shared" si="61"/>
        <v>0.11588430304066988</v>
      </c>
    </row>
    <row r="904" spans="1:8" ht="12.75" hidden="1">
      <c r="A904" s="90" t="s">
        <v>94</v>
      </c>
      <c r="B904" s="99" t="s">
        <v>95</v>
      </c>
      <c r="C904" s="36">
        <v>1142260</v>
      </c>
      <c r="D904" s="36">
        <v>1220190</v>
      </c>
      <c r="E904" s="429">
        <v>1530720</v>
      </c>
      <c r="F904" s="347">
        <v>1369960</v>
      </c>
      <c r="G904" s="7">
        <f t="shared" si="60"/>
        <v>0.06822439724756185</v>
      </c>
      <c r="H904" s="7">
        <f t="shared" si="61"/>
        <v>0.12274317934092231</v>
      </c>
    </row>
    <row r="905" spans="1:8" ht="12.75" hidden="1">
      <c r="A905" s="90" t="s">
        <v>94</v>
      </c>
      <c r="B905" s="99" t="s">
        <v>96</v>
      </c>
      <c r="C905" s="36">
        <v>0</v>
      </c>
      <c r="D905" s="36">
        <v>0</v>
      </c>
      <c r="E905" s="345">
        <v>0</v>
      </c>
      <c r="F905" s="347">
        <v>0</v>
      </c>
      <c r="G905" s="7" t="e">
        <f t="shared" si="60"/>
        <v>#DIV/0!</v>
      </c>
      <c r="H905" s="7" t="e">
        <f t="shared" si="61"/>
        <v>#DIV/0!</v>
      </c>
    </row>
    <row r="906" spans="1:8" ht="12.75" hidden="1">
      <c r="A906" s="90" t="s">
        <v>97</v>
      </c>
      <c r="B906" s="99" t="s">
        <v>98</v>
      </c>
      <c r="C906" s="36"/>
      <c r="D906" s="36">
        <v>0</v>
      </c>
      <c r="E906" s="345">
        <v>0</v>
      </c>
      <c r="F906" s="347">
        <v>0</v>
      </c>
      <c r="G906" s="7" t="e">
        <f t="shared" si="60"/>
        <v>#DIV/0!</v>
      </c>
      <c r="H906" s="7" t="e">
        <f t="shared" si="61"/>
        <v>#DIV/0!</v>
      </c>
    </row>
    <row r="907" spans="1:8" ht="12.75" hidden="1">
      <c r="A907" s="90"/>
      <c r="B907" s="99" t="s">
        <v>99</v>
      </c>
      <c r="C907" s="36"/>
      <c r="D907" s="36">
        <v>0</v>
      </c>
      <c r="E907" s="345">
        <v>0</v>
      </c>
      <c r="F907" s="347">
        <v>0</v>
      </c>
      <c r="G907" s="7" t="e">
        <f t="shared" si="60"/>
        <v>#DIV/0!</v>
      </c>
      <c r="H907" s="7" t="e">
        <f t="shared" si="61"/>
        <v>#DIV/0!</v>
      </c>
    </row>
    <row r="908" spans="1:8" ht="12.75" hidden="1">
      <c r="A908" s="90" t="s">
        <v>100</v>
      </c>
      <c r="B908" s="99" t="s">
        <v>101</v>
      </c>
      <c r="C908" s="36"/>
      <c r="D908" s="36">
        <v>0</v>
      </c>
      <c r="E908" s="345">
        <v>0</v>
      </c>
      <c r="F908" s="347">
        <v>0</v>
      </c>
      <c r="G908" s="7" t="e">
        <f t="shared" si="60"/>
        <v>#DIV/0!</v>
      </c>
      <c r="H908" s="7" t="e">
        <f t="shared" si="61"/>
        <v>#DIV/0!</v>
      </c>
    </row>
    <row r="909" spans="1:8" ht="12.75" hidden="1">
      <c r="A909" s="90" t="s">
        <v>102</v>
      </c>
      <c r="B909" s="99" t="s">
        <v>103</v>
      </c>
      <c r="C909" s="36"/>
      <c r="D909" s="36">
        <v>0</v>
      </c>
      <c r="E909" s="345">
        <v>0</v>
      </c>
      <c r="F909" s="347">
        <v>0</v>
      </c>
      <c r="G909" s="7" t="e">
        <f t="shared" si="60"/>
        <v>#DIV/0!</v>
      </c>
      <c r="H909" s="7" t="e">
        <f t="shared" si="61"/>
        <v>#DIV/0!</v>
      </c>
    </row>
    <row r="910" spans="1:8" ht="12.75" hidden="1">
      <c r="A910" s="90" t="s">
        <v>104</v>
      </c>
      <c r="B910" s="99" t="s">
        <v>105</v>
      </c>
      <c r="C910" s="36">
        <v>10000</v>
      </c>
      <c r="D910" s="36">
        <v>7500</v>
      </c>
      <c r="E910" s="429">
        <v>10000</v>
      </c>
      <c r="F910" s="347"/>
      <c r="G910" s="7">
        <f t="shared" si="60"/>
        <v>-0.25</v>
      </c>
      <c r="H910" s="7">
        <f t="shared" si="61"/>
        <v>-1</v>
      </c>
    </row>
    <row r="911" spans="1:8" ht="12.75" hidden="1">
      <c r="A911" s="90" t="s">
        <v>106</v>
      </c>
      <c r="B911" s="99" t="s">
        <v>107</v>
      </c>
      <c r="C911" s="36">
        <v>0</v>
      </c>
      <c r="D911" s="36">
        <v>0</v>
      </c>
      <c r="E911" s="345">
        <v>0</v>
      </c>
      <c r="F911" s="347">
        <v>0</v>
      </c>
      <c r="G911" s="7" t="e">
        <f t="shared" si="60"/>
        <v>#DIV/0!</v>
      </c>
      <c r="H911" s="7" t="e">
        <f t="shared" si="61"/>
        <v>#DIV/0!</v>
      </c>
    </row>
    <row r="912" spans="1:8" ht="12.75" hidden="1">
      <c r="A912" s="90" t="s">
        <v>108</v>
      </c>
      <c r="B912" s="99" t="s">
        <v>109</v>
      </c>
      <c r="C912" s="36"/>
      <c r="D912" s="36"/>
      <c r="E912" s="345"/>
      <c r="F912" s="347"/>
      <c r="G912" s="7" t="e">
        <f t="shared" si="60"/>
        <v>#DIV/0!</v>
      </c>
      <c r="H912" s="7" t="e">
        <f t="shared" si="61"/>
        <v>#DIV/0!</v>
      </c>
    </row>
    <row r="913" spans="1:8" ht="12.75" hidden="1">
      <c r="A913" s="90" t="s">
        <v>110</v>
      </c>
      <c r="B913" s="99" t="s">
        <v>111</v>
      </c>
      <c r="C913" s="36">
        <f>C903*0.33</f>
        <v>380245.80000000005</v>
      </c>
      <c r="D913" s="36">
        <f>D903*0.33</f>
        <v>405137.7</v>
      </c>
      <c r="E913" s="429">
        <f>E903*0.33</f>
        <v>508437.60000000003</v>
      </c>
      <c r="F913" s="347">
        <f>F903*0.33</f>
        <v>452086.80000000005</v>
      </c>
      <c r="G913" s="7">
        <f t="shared" si="60"/>
        <v>0.06546265599777817</v>
      </c>
      <c r="H913" s="7">
        <f t="shared" si="61"/>
        <v>0.11588430304066996</v>
      </c>
    </row>
    <row r="914" spans="1:8" ht="12.75" hidden="1">
      <c r="A914" s="90" t="s">
        <v>112</v>
      </c>
      <c r="B914" s="99" t="s">
        <v>113</v>
      </c>
      <c r="C914" s="36">
        <f>C903*0.005</f>
        <v>5761.3</v>
      </c>
      <c r="D914" s="36">
        <f>D903*0.005</f>
        <v>6138.45</v>
      </c>
      <c r="E914" s="429">
        <f>E903*0.005</f>
        <v>7703.6</v>
      </c>
      <c r="F914" s="347">
        <f>F903*0.005</f>
        <v>6849.8</v>
      </c>
      <c r="G914" s="7">
        <f t="shared" si="60"/>
        <v>0.06546265599777822</v>
      </c>
      <c r="H914" s="7">
        <f t="shared" si="61"/>
        <v>0.11588430304066993</v>
      </c>
    </row>
    <row r="915" spans="1:8" ht="12.75">
      <c r="A915" s="90" t="s">
        <v>550</v>
      </c>
      <c r="B915" s="99" t="s">
        <v>114</v>
      </c>
      <c r="C915" s="88">
        <f>C916+C927+C930+C933+C943+C949+C954+C961+C962+C967+C969</f>
        <v>986780</v>
      </c>
      <c r="D915" s="88">
        <f>D916+D927+D930+D933+D943+D949+D954+D961+D962+D967+D969</f>
        <v>904516</v>
      </c>
      <c r="E915" s="429">
        <f>E916+E927+E930+E933+E943+E949+E954+E961+E962+E967+E969</f>
        <v>956536</v>
      </c>
      <c r="F915" s="347">
        <f>F916+F927+F930+F933+F943+F949+F954+F961+F962+F967+F969</f>
        <v>956536</v>
      </c>
      <c r="G915" s="7">
        <f t="shared" si="60"/>
        <v>-0.08336609983988326</v>
      </c>
      <c r="H915" s="7">
        <f t="shared" si="61"/>
        <v>0.05751142047238523</v>
      </c>
    </row>
    <row r="916" spans="1:8" s="3" customFormat="1" ht="12.75" hidden="1">
      <c r="A916" s="281" t="s">
        <v>115</v>
      </c>
      <c r="B916" s="118" t="s">
        <v>116</v>
      </c>
      <c r="C916" s="64">
        <f>SUM(C917:C926)</f>
        <v>39872</v>
      </c>
      <c r="D916" s="64">
        <f>SUM(D917:D926)</f>
        <v>34800</v>
      </c>
      <c r="E916" s="430">
        <f>SUM(E917:E926)</f>
        <v>39900</v>
      </c>
      <c r="F916" s="343">
        <f>SUM(F917:F926)</f>
        <v>39900</v>
      </c>
      <c r="G916" s="7">
        <f t="shared" si="60"/>
        <v>-0.12720706260032102</v>
      </c>
      <c r="H916" s="7">
        <f t="shared" si="61"/>
        <v>0.14655172413793102</v>
      </c>
    </row>
    <row r="917" spans="1:8" ht="12.75" hidden="1">
      <c r="A917" s="90" t="s">
        <v>94</v>
      </c>
      <c r="B917" s="99" t="s">
        <v>117</v>
      </c>
      <c r="C917" s="161">
        <v>3000</v>
      </c>
      <c r="D917" s="36">
        <v>3000</v>
      </c>
      <c r="E917" s="345">
        <v>3000</v>
      </c>
      <c r="F917" s="347">
        <v>3000</v>
      </c>
      <c r="G917" s="7">
        <f t="shared" si="60"/>
        <v>0</v>
      </c>
      <c r="H917" s="7">
        <f t="shared" si="61"/>
        <v>0</v>
      </c>
    </row>
    <row r="918" spans="1:8" ht="12.75" hidden="1">
      <c r="A918" s="90" t="s">
        <v>97</v>
      </c>
      <c r="B918" s="99" t="s">
        <v>118</v>
      </c>
      <c r="C918" s="36">
        <v>3000</v>
      </c>
      <c r="D918" s="36">
        <v>3000</v>
      </c>
      <c r="E918" s="345">
        <v>3000</v>
      </c>
      <c r="F918" s="347">
        <v>3000</v>
      </c>
      <c r="G918" s="7">
        <f t="shared" si="60"/>
        <v>0</v>
      </c>
      <c r="H918" s="7">
        <f t="shared" si="61"/>
        <v>0</v>
      </c>
    </row>
    <row r="919" spans="1:8" ht="12.75" hidden="1">
      <c r="A919" s="90" t="s">
        <v>100</v>
      </c>
      <c r="B919" s="99" t="s">
        <v>119</v>
      </c>
      <c r="C919" s="36">
        <v>4000</v>
      </c>
      <c r="D919" s="36">
        <v>4000</v>
      </c>
      <c r="E919" s="345">
        <v>4000</v>
      </c>
      <c r="F919" s="347">
        <v>4000</v>
      </c>
      <c r="G919" s="7">
        <f t="shared" si="60"/>
        <v>0</v>
      </c>
      <c r="H919" s="7">
        <f t="shared" si="61"/>
        <v>0</v>
      </c>
    </row>
    <row r="920" spans="1:8" ht="12.75" hidden="1">
      <c r="A920" s="90" t="s">
        <v>102</v>
      </c>
      <c r="B920" s="99" t="s">
        <v>120</v>
      </c>
      <c r="C920" s="36">
        <v>500</v>
      </c>
      <c r="D920" s="36">
        <v>500</v>
      </c>
      <c r="E920" s="345">
        <v>500</v>
      </c>
      <c r="F920" s="347">
        <v>500</v>
      </c>
      <c r="G920" s="7">
        <f t="shared" si="60"/>
        <v>0</v>
      </c>
      <c r="H920" s="7">
        <f t="shared" si="61"/>
        <v>0</v>
      </c>
    </row>
    <row r="921" spans="1:8" ht="12.75" hidden="1">
      <c r="A921" s="90" t="s">
        <v>104</v>
      </c>
      <c r="B921" s="99" t="s">
        <v>121</v>
      </c>
      <c r="C921" s="36">
        <v>13000</v>
      </c>
      <c r="D921" s="36">
        <v>13000</v>
      </c>
      <c r="E921" s="345">
        <v>13000</v>
      </c>
      <c r="F921" s="347">
        <v>13000</v>
      </c>
      <c r="G921" s="7">
        <f t="shared" si="60"/>
        <v>0</v>
      </c>
      <c r="H921" s="7">
        <f t="shared" si="61"/>
        <v>0</v>
      </c>
    </row>
    <row r="922" spans="1:8" ht="12.75" hidden="1">
      <c r="A922" s="90" t="s">
        <v>122</v>
      </c>
      <c r="B922" s="99" t="s">
        <v>123</v>
      </c>
      <c r="C922" s="36">
        <v>6372</v>
      </c>
      <c r="D922" s="36"/>
      <c r="E922" s="345"/>
      <c r="F922" s="347"/>
      <c r="G922" s="7">
        <f t="shared" si="60"/>
        <v>-1</v>
      </c>
      <c r="H922" s="7" t="e">
        <f t="shared" si="61"/>
        <v>#DIV/0!</v>
      </c>
    </row>
    <row r="923" spans="1:8" ht="12.75" hidden="1">
      <c r="A923" s="90" t="s">
        <v>124</v>
      </c>
      <c r="B923" s="99" t="s">
        <v>125</v>
      </c>
      <c r="C923" s="36"/>
      <c r="D923" s="36">
        <v>0</v>
      </c>
      <c r="E923" s="345">
        <v>0</v>
      </c>
      <c r="F923" s="347">
        <v>0</v>
      </c>
      <c r="G923" s="7" t="e">
        <f t="shared" si="60"/>
        <v>#DIV/0!</v>
      </c>
      <c r="H923" s="7" t="e">
        <f t="shared" si="61"/>
        <v>#DIV/0!</v>
      </c>
    </row>
    <row r="924" spans="1:8" ht="12.75" hidden="1">
      <c r="A924" s="90" t="s">
        <v>126</v>
      </c>
      <c r="B924" s="99" t="s">
        <v>127</v>
      </c>
      <c r="C924" s="36"/>
      <c r="D924" s="36">
        <v>0</v>
      </c>
      <c r="E924" s="345">
        <v>0</v>
      </c>
      <c r="F924" s="347">
        <v>0</v>
      </c>
      <c r="G924" s="7" t="e">
        <f t="shared" si="60"/>
        <v>#DIV/0!</v>
      </c>
      <c r="H924" s="7" t="e">
        <f aca="true" t="shared" si="62" ref="H924:H987">(F924-D924)/D924</f>
        <v>#DIV/0!</v>
      </c>
    </row>
    <row r="925" spans="1:8" ht="12.75" hidden="1">
      <c r="A925" s="90" t="s">
        <v>128</v>
      </c>
      <c r="B925" s="99" t="s">
        <v>129</v>
      </c>
      <c r="C925" s="36">
        <v>10000</v>
      </c>
      <c r="D925" s="36">
        <v>11300</v>
      </c>
      <c r="E925" s="429">
        <v>16400</v>
      </c>
      <c r="F925" s="347">
        <v>16400</v>
      </c>
      <c r="G925" s="7">
        <f t="shared" si="60"/>
        <v>0.13</v>
      </c>
      <c r="H925" s="7">
        <f t="shared" si="62"/>
        <v>0.45132743362831856</v>
      </c>
    </row>
    <row r="926" spans="1:8" ht="12.75" hidden="1">
      <c r="A926" s="90" t="s">
        <v>130</v>
      </c>
      <c r="B926" s="99" t="s">
        <v>131</v>
      </c>
      <c r="C926" s="36">
        <v>0</v>
      </c>
      <c r="D926" s="36">
        <v>0</v>
      </c>
      <c r="E926" s="345">
        <v>0</v>
      </c>
      <c r="F926" s="347">
        <v>0</v>
      </c>
      <c r="G926" s="7" t="e">
        <f t="shared" si="60"/>
        <v>#DIV/0!</v>
      </c>
      <c r="H926" s="7" t="e">
        <f t="shared" si="62"/>
        <v>#DIV/0!</v>
      </c>
    </row>
    <row r="927" spans="1:8" s="3" customFormat="1" ht="12.75" hidden="1">
      <c r="A927" s="281" t="s">
        <v>132</v>
      </c>
      <c r="B927" s="118" t="s">
        <v>133</v>
      </c>
      <c r="C927" s="64">
        <f>SUM(C928:C929)</f>
        <v>0</v>
      </c>
      <c r="D927" s="64">
        <f>SUM(D928:D929)</f>
        <v>6000</v>
      </c>
      <c r="E927" s="342">
        <f>SUM(E928:E929)</f>
        <v>6000</v>
      </c>
      <c r="F927" s="343">
        <f>SUM(F928:F929)</f>
        <v>6000</v>
      </c>
      <c r="G927" s="7" t="e">
        <f t="shared" si="60"/>
        <v>#DIV/0!</v>
      </c>
      <c r="H927" s="7">
        <f t="shared" si="62"/>
        <v>0</v>
      </c>
    </row>
    <row r="928" spans="1:8" ht="12.75" hidden="1">
      <c r="A928" s="90" t="s">
        <v>94</v>
      </c>
      <c r="B928" s="99" t="s">
        <v>134</v>
      </c>
      <c r="C928" s="36">
        <v>0</v>
      </c>
      <c r="D928" s="36">
        <v>6000</v>
      </c>
      <c r="E928" s="345">
        <v>6000</v>
      </c>
      <c r="F928" s="347">
        <v>6000</v>
      </c>
      <c r="G928" s="7" t="e">
        <f t="shared" si="60"/>
        <v>#DIV/0!</v>
      </c>
      <c r="H928" s="7">
        <f t="shared" si="62"/>
        <v>0</v>
      </c>
    </row>
    <row r="929" spans="1:8" ht="12.75" hidden="1">
      <c r="A929" s="90" t="s">
        <v>97</v>
      </c>
      <c r="B929" s="99" t="s">
        <v>135</v>
      </c>
      <c r="C929" s="36">
        <v>0</v>
      </c>
      <c r="D929" s="36">
        <v>0</v>
      </c>
      <c r="E929" s="345">
        <v>0</v>
      </c>
      <c r="F929" s="347">
        <v>0</v>
      </c>
      <c r="G929" s="7" t="e">
        <f t="shared" si="60"/>
        <v>#DIV/0!</v>
      </c>
      <c r="H929" s="7" t="e">
        <f t="shared" si="62"/>
        <v>#DIV/0!</v>
      </c>
    </row>
    <row r="930" spans="1:8" s="3" customFormat="1" ht="12.75" hidden="1">
      <c r="A930" s="281" t="s">
        <v>136</v>
      </c>
      <c r="B930" s="118" t="s">
        <v>137</v>
      </c>
      <c r="C930" s="64">
        <f>SUM(C931:C932)</f>
        <v>28000</v>
      </c>
      <c r="D930" s="64">
        <f>SUM(D931:D932)</f>
        <v>22000</v>
      </c>
      <c r="E930" s="430">
        <f>SUM(E931:E932)</f>
        <v>57000</v>
      </c>
      <c r="F930" s="343">
        <f>SUM(F931:F932)</f>
        <v>57000</v>
      </c>
      <c r="G930" s="7">
        <f t="shared" si="60"/>
        <v>-0.21428571428571427</v>
      </c>
      <c r="H930" s="7">
        <f t="shared" si="62"/>
        <v>1.5909090909090908</v>
      </c>
    </row>
    <row r="931" spans="1:8" ht="12.75" hidden="1">
      <c r="A931" s="90" t="s">
        <v>94</v>
      </c>
      <c r="B931" s="99" t="s">
        <v>138</v>
      </c>
      <c r="C931" s="36">
        <v>28000</v>
      </c>
      <c r="D931" s="36">
        <v>8000</v>
      </c>
      <c r="E931" s="429">
        <v>43000</v>
      </c>
      <c r="F931" s="347">
        <v>43000</v>
      </c>
      <c r="G931" s="7">
        <f aca="true" t="shared" si="63" ref="G931:G962">(D931-C931)/C931</f>
        <v>-0.7142857142857143</v>
      </c>
      <c r="H931" s="7">
        <f t="shared" si="62"/>
        <v>4.375</v>
      </c>
    </row>
    <row r="932" spans="1:8" ht="12.75" hidden="1">
      <c r="A932" s="90" t="s">
        <v>94</v>
      </c>
      <c r="B932" s="99" t="s">
        <v>139</v>
      </c>
      <c r="C932" s="36">
        <v>0</v>
      </c>
      <c r="D932" s="36">
        <v>14000</v>
      </c>
      <c r="E932" s="345">
        <v>14000</v>
      </c>
      <c r="F932" s="347">
        <v>14000</v>
      </c>
      <c r="G932" s="7" t="e">
        <f t="shared" si="63"/>
        <v>#DIV/0!</v>
      </c>
      <c r="H932" s="7">
        <f t="shared" si="62"/>
        <v>0</v>
      </c>
    </row>
    <row r="933" spans="1:8" s="3" customFormat="1" ht="12.75" hidden="1">
      <c r="A933" s="281" t="s">
        <v>140</v>
      </c>
      <c r="B933" s="118" t="s">
        <v>141</v>
      </c>
      <c r="C933" s="64">
        <f>SUM(C934:C942)</f>
        <v>341128</v>
      </c>
      <c r="D933" s="64">
        <f>SUM(D934:D942)</f>
        <v>319000</v>
      </c>
      <c r="E933" s="342">
        <f>SUM(E934:E942)</f>
        <v>319000</v>
      </c>
      <c r="F933" s="343">
        <f>SUM(F934:F942)</f>
        <v>319000</v>
      </c>
      <c r="G933" s="7">
        <f t="shared" si="63"/>
        <v>-0.06486714664290237</v>
      </c>
      <c r="H933" s="7">
        <f t="shared" si="62"/>
        <v>0</v>
      </c>
    </row>
    <row r="934" spans="1:8" ht="12.75" hidden="1">
      <c r="A934" s="90" t="s">
        <v>94</v>
      </c>
      <c r="B934" s="99" t="s">
        <v>142</v>
      </c>
      <c r="C934" s="36">
        <v>100000</v>
      </c>
      <c r="D934" s="36">
        <v>110000</v>
      </c>
      <c r="E934" s="345">
        <v>110000</v>
      </c>
      <c r="F934" s="347">
        <v>110000</v>
      </c>
      <c r="G934" s="7">
        <f t="shared" si="63"/>
        <v>0.1</v>
      </c>
      <c r="H934" s="7">
        <f t="shared" si="62"/>
        <v>0</v>
      </c>
    </row>
    <row r="935" spans="1:8" ht="12.75" hidden="1">
      <c r="A935" s="90" t="s">
        <v>97</v>
      </c>
      <c r="B935" s="99" t="s">
        <v>143</v>
      </c>
      <c r="C935" s="36">
        <v>42000</v>
      </c>
      <c r="D935" s="36">
        <v>45000</v>
      </c>
      <c r="E935" s="345">
        <v>45000</v>
      </c>
      <c r="F935" s="347">
        <v>45000</v>
      </c>
      <c r="G935" s="7">
        <f t="shared" si="63"/>
        <v>0.07142857142857142</v>
      </c>
      <c r="H935" s="7">
        <f t="shared" si="62"/>
        <v>0</v>
      </c>
    </row>
    <row r="936" spans="1:8" ht="12.75" hidden="1">
      <c r="A936" s="90" t="s">
        <v>100</v>
      </c>
      <c r="B936" s="99" t="s">
        <v>144</v>
      </c>
      <c r="C936" s="36">
        <v>20000</v>
      </c>
      <c r="D936" s="36">
        <v>25000</v>
      </c>
      <c r="E936" s="345">
        <v>25000</v>
      </c>
      <c r="F936" s="347">
        <v>25000</v>
      </c>
      <c r="G936" s="7">
        <f t="shared" si="63"/>
        <v>0.25</v>
      </c>
      <c r="H936" s="7">
        <f t="shared" si="62"/>
        <v>0</v>
      </c>
    </row>
    <row r="937" spans="1:8" ht="12.75" hidden="1">
      <c r="A937" s="90" t="s">
        <v>102</v>
      </c>
      <c r="B937" s="99" t="s">
        <v>145</v>
      </c>
      <c r="C937" s="36">
        <v>30000</v>
      </c>
      <c r="D937" s="36">
        <v>25000</v>
      </c>
      <c r="E937" s="345">
        <v>25000</v>
      </c>
      <c r="F937" s="347">
        <v>25000</v>
      </c>
      <c r="G937" s="7">
        <f t="shared" si="63"/>
        <v>-0.16666666666666666</v>
      </c>
      <c r="H937" s="7">
        <f t="shared" si="62"/>
        <v>0</v>
      </c>
    </row>
    <row r="938" spans="1:8" ht="12.75" hidden="1">
      <c r="A938" s="90" t="s">
        <v>122</v>
      </c>
      <c r="B938" s="99" t="s">
        <v>146</v>
      </c>
      <c r="C938" s="36">
        <v>110000</v>
      </c>
      <c r="D938" s="36">
        <v>75000</v>
      </c>
      <c r="E938" s="345">
        <v>75000</v>
      </c>
      <c r="F938" s="347">
        <v>75000</v>
      </c>
      <c r="G938" s="7">
        <f t="shared" si="63"/>
        <v>-0.3181818181818182</v>
      </c>
      <c r="H938" s="7">
        <f t="shared" si="62"/>
        <v>0</v>
      </c>
    </row>
    <row r="939" spans="1:8" ht="12.75" hidden="1">
      <c r="A939" s="90" t="s">
        <v>124</v>
      </c>
      <c r="B939" s="99" t="s">
        <v>147</v>
      </c>
      <c r="C939" s="36">
        <v>0</v>
      </c>
      <c r="D939" s="36">
        <v>0</v>
      </c>
      <c r="E939" s="345">
        <v>0</v>
      </c>
      <c r="F939" s="347">
        <v>0</v>
      </c>
      <c r="G939" s="7" t="e">
        <f t="shared" si="63"/>
        <v>#DIV/0!</v>
      </c>
      <c r="H939" s="7" t="e">
        <f t="shared" si="62"/>
        <v>#DIV/0!</v>
      </c>
    </row>
    <row r="940" spans="1:8" ht="12.75" hidden="1">
      <c r="A940" s="90"/>
      <c r="B940" s="99" t="s">
        <v>148</v>
      </c>
      <c r="C940" s="36">
        <v>0</v>
      </c>
      <c r="D940" s="36">
        <v>0</v>
      </c>
      <c r="E940" s="345">
        <v>0</v>
      </c>
      <c r="F940" s="347">
        <v>0</v>
      </c>
      <c r="G940" s="7" t="e">
        <f t="shared" si="63"/>
        <v>#DIV/0!</v>
      </c>
      <c r="H940" s="7" t="e">
        <f t="shared" si="62"/>
        <v>#DIV/0!</v>
      </c>
    </row>
    <row r="941" spans="1:8" ht="12.75" hidden="1">
      <c r="A941" s="90" t="s">
        <v>126</v>
      </c>
      <c r="B941" s="99" t="s">
        <v>149</v>
      </c>
      <c r="C941" s="36">
        <v>0</v>
      </c>
      <c r="D941" s="36">
        <v>6000</v>
      </c>
      <c r="E941" s="345">
        <v>6000</v>
      </c>
      <c r="F941" s="347">
        <v>6000</v>
      </c>
      <c r="G941" s="7" t="e">
        <f t="shared" si="63"/>
        <v>#DIV/0!</v>
      </c>
      <c r="H941" s="7">
        <f t="shared" si="62"/>
        <v>0</v>
      </c>
    </row>
    <row r="942" spans="1:8" ht="12.75" hidden="1">
      <c r="A942" s="90" t="s">
        <v>128</v>
      </c>
      <c r="B942" s="99" t="s">
        <v>150</v>
      </c>
      <c r="C942" s="36">
        <v>39128</v>
      </c>
      <c r="D942" s="36">
        <v>33000</v>
      </c>
      <c r="E942" s="345">
        <v>33000</v>
      </c>
      <c r="F942" s="347">
        <v>33000</v>
      </c>
      <c r="G942" s="7">
        <f t="shared" si="63"/>
        <v>-0.15661418932733592</v>
      </c>
      <c r="H942" s="7">
        <f t="shared" si="62"/>
        <v>0</v>
      </c>
    </row>
    <row r="943" spans="1:8" s="3" customFormat="1" ht="12.75" hidden="1">
      <c r="A943" s="281" t="s">
        <v>151</v>
      </c>
      <c r="B943" s="118" t="s">
        <v>152</v>
      </c>
      <c r="C943" s="64">
        <f>SUM(C944:C948)</f>
        <v>11000</v>
      </c>
      <c r="D943" s="64">
        <f>SUM(D944:D948)</f>
        <v>10000</v>
      </c>
      <c r="E943" s="342">
        <f>SUM(E944:E948)</f>
        <v>10000</v>
      </c>
      <c r="F943" s="343">
        <f>SUM(F944:F948)</f>
        <v>10000</v>
      </c>
      <c r="G943" s="7">
        <f t="shared" si="63"/>
        <v>-0.09090909090909091</v>
      </c>
      <c r="H943" s="7">
        <f t="shared" si="62"/>
        <v>0</v>
      </c>
    </row>
    <row r="944" spans="1:8" ht="12.75" hidden="1">
      <c r="A944" s="90" t="s">
        <v>94</v>
      </c>
      <c r="B944" s="99" t="s">
        <v>153</v>
      </c>
      <c r="C944" s="36">
        <v>0</v>
      </c>
      <c r="D944" s="36">
        <v>0</v>
      </c>
      <c r="E944" s="345">
        <v>0</v>
      </c>
      <c r="F944" s="347">
        <v>0</v>
      </c>
      <c r="G944" s="7" t="e">
        <f t="shared" si="63"/>
        <v>#DIV/0!</v>
      </c>
      <c r="H944" s="7" t="e">
        <f t="shared" si="62"/>
        <v>#DIV/0!</v>
      </c>
    </row>
    <row r="945" spans="1:8" ht="12.75" hidden="1">
      <c r="A945" s="90" t="s">
        <v>97</v>
      </c>
      <c r="B945" s="99" t="s">
        <v>146</v>
      </c>
      <c r="C945" s="36">
        <v>0</v>
      </c>
      <c r="D945" s="36">
        <v>0</v>
      </c>
      <c r="E945" s="345">
        <v>0</v>
      </c>
      <c r="F945" s="347">
        <v>0</v>
      </c>
      <c r="G945" s="7" t="e">
        <f t="shared" si="63"/>
        <v>#DIV/0!</v>
      </c>
      <c r="H945" s="7" t="e">
        <f t="shared" si="62"/>
        <v>#DIV/0!</v>
      </c>
    </row>
    <row r="946" spans="1:8" ht="12.75" hidden="1">
      <c r="A946" s="90" t="s">
        <v>100</v>
      </c>
      <c r="B946" s="99" t="s">
        <v>154</v>
      </c>
      <c r="C946" s="36">
        <v>0</v>
      </c>
      <c r="D946" s="36">
        <v>0</v>
      </c>
      <c r="E946" s="345">
        <v>0</v>
      </c>
      <c r="F946" s="347">
        <v>0</v>
      </c>
      <c r="G946" s="7" t="e">
        <f t="shared" si="63"/>
        <v>#DIV/0!</v>
      </c>
      <c r="H946" s="7" t="e">
        <f t="shared" si="62"/>
        <v>#DIV/0!</v>
      </c>
    </row>
    <row r="947" spans="1:8" ht="12.75" hidden="1">
      <c r="A947" s="90" t="s">
        <v>126</v>
      </c>
      <c r="B947" s="99" t="s">
        <v>155</v>
      </c>
      <c r="C947" s="36">
        <v>11000</v>
      </c>
      <c r="D947" s="36">
        <v>10000</v>
      </c>
      <c r="E947" s="345">
        <v>10000</v>
      </c>
      <c r="F947" s="347">
        <v>10000</v>
      </c>
      <c r="G947" s="7">
        <f t="shared" si="63"/>
        <v>-0.09090909090909091</v>
      </c>
      <c r="H947" s="7">
        <f t="shared" si="62"/>
        <v>0</v>
      </c>
    </row>
    <row r="948" spans="1:8" ht="12.75" hidden="1">
      <c r="A948" s="90" t="s">
        <v>128</v>
      </c>
      <c r="B948" s="99" t="s">
        <v>156</v>
      </c>
      <c r="C948" s="36">
        <v>0</v>
      </c>
      <c r="D948" s="36">
        <v>0</v>
      </c>
      <c r="E948" s="345">
        <v>0</v>
      </c>
      <c r="F948" s="347">
        <v>0</v>
      </c>
      <c r="G948" s="7" t="e">
        <f t="shared" si="63"/>
        <v>#DIV/0!</v>
      </c>
      <c r="H948" s="7" t="e">
        <f t="shared" si="62"/>
        <v>#DIV/0!</v>
      </c>
    </row>
    <row r="949" spans="1:8" s="3" customFormat="1" ht="12.75" hidden="1">
      <c r="A949" s="281" t="s">
        <v>157</v>
      </c>
      <c r="B949" s="118" t="s">
        <v>158</v>
      </c>
      <c r="C949" s="64">
        <f>SUM(C950:C953)</f>
        <v>8000</v>
      </c>
      <c r="D949" s="64">
        <f>SUM(D950:D953)</f>
        <v>23000</v>
      </c>
      <c r="E949" s="342">
        <f>SUM(E950:E953)</f>
        <v>23000</v>
      </c>
      <c r="F949" s="343">
        <f>SUM(F950:F953)</f>
        <v>23000</v>
      </c>
      <c r="G949" s="7">
        <f t="shared" si="63"/>
        <v>1.875</v>
      </c>
      <c r="H949" s="7">
        <f t="shared" si="62"/>
        <v>0</v>
      </c>
    </row>
    <row r="950" spans="1:8" ht="12.75" hidden="1">
      <c r="A950" s="90" t="s">
        <v>94</v>
      </c>
      <c r="B950" s="99" t="s">
        <v>159</v>
      </c>
      <c r="C950" s="36">
        <v>8000</v>
      </c>
      <c r="D950" s="36">
        <v>15000</v>
      </c>
      <c r="E950" s="345">
        <v>15000</v>
      </c>
      <c r="F950" s="347">
        <v>15000</v>
      </c>
      <c r="G950" s="7">
        <f t="shared" si="63"/>
        <v>0.875</v>
      </c>
      <c r="H950" s="7">
        <f t="shared" si="62"/>
        <v>0</v>
      </c>
    </row>
    <row r="951" spans="1:8" ht="12.75" hidden="1">
      <c r="A951" s="90" t="s">
        <v>97</v>
      </c>
      <c r="B951" s="99" t="s">
        <v>160</v>
      </c>
      <c r="C951" s="36">
        <v>0</v>
      </c>
      <c r="D951" s="36">
        <v>5000</v>
      </c>
      <c r="E951" s="345">
        <v>5000</v>
      </c>
      <c r="F951" s="347">
        <v>5000</v>
      </c>
      <c r="G951" s="7" t="e">
        <f t="shared" si="63"/>
        <v>#DIV/0!</v>
      </c>
      <c r="H951" s="7">
        <f t="shared" si="62"/>
        <v>0</v>
      </c>
    </row>
    <row r="952" spans="1:8" ht="12.75" hidden="1">
      <c r="A952" s="90" t="s">
        <v>100</v>
      </c>
      <c r="B952" s="99" t="s">
        <v>161</v>
      </c>
      <c r="C952" s="36">
        <v>0</v>
      </c>
      <c r="D952" s="36">
        <v>3000</v>
      </c>
      <c r="E952" s="345">
        <v>3000</v>
      </c>
      <c r="F952" s="347">
        <v>3000</v>
      </c>
      <c r="G952" s="7" t="e">
        <f t="shared" si="63"/>
        <v>#DIV/0!</v>
      </c>
      <c r="H952" s="7">
        <f t="shared" si="62"/>
        <v>0</v>
      </c>
    </row>
    <row r="953" spans="1:8" ht="12.75" hidden="1">
      <c r="A953" s="90" t="s">
        <v>128</v>
      </c>
      <c r="B953" s="99" t="s">
        <v>162</v>
      </c>
      <c r="C953" s="36">
        <v>0</v>
      </c>
      <c r="D953" s="36">
        <v>0</v>
      </c>
      <c r="E953" s="345">
        <v>0</v>
      </c>
      <c r="F953" s="347">
        <v>0</v>
      </c>
      <c r="G953" s="7" t="e">
        <f t="shared" si="63"/>
        <v>#DIV/0!</v>
      </c>
      <c r="H953" s="7" t="e">
        <f t="shared" si="62"/>
        <v>#DIV/0!</v>
      </c>
    </row>
    <row r="954" spans="1:8" s="3" customFormat="1" ht="12.75" hidden="1">
      <c r="A954" s="281" t="s">
        <v>163</v>
      </c>
      <c r="B954" s="118" t="s">
        <v>164</v>
      </c>
      <c r="C954" s="64">
        <f>SUM(C955:C960)</f>
        <v>50000</v>
      </c>
      <c r="D954" s="64">
        <f>SUM(D955:D960)</f>
        <v>40600</v>
      </c>
      <c r="E954" s="430">
        <f>SUM(E955:E960)</f>
        <v>73150</v>
      </c>
      <c r="F954" s="343">
        <f>SUM(F955:F960)</f>
        <v>73150</v>
      </c>
      <c r="G954" s="7">
        <f t="shared" si="63"/>
        <v>-0.188</v>
      </c>
      <c r="H954" s="7">
        <f t="shared" si="62"/>
        <v>0.8017241379310345</v>
      </c>
    </row>
    <row r="955" spans="1:8" ht="12.75" hidden="1">
      <c r="A955" s="90" t="s">
        <v>94</v>
      </c>
      <c r="B955" s="99" t="s">
        <v>165</v>
      </c>
      <c r="C955" s="36">
        <v>47000</v>
      </c>
      <c r="D955" s="36">
        <v>14000</v>
      </c>
      <c r="E955" s="429">
        <v>25000</v>
      </c>
      <c r="F955" s="347">
        <v>25000</v>
      </c>
      <c r="G955" s="7">
        <f t="shared" si="63"/>
        <v>-0.7021276595744681</v>
      </c>
      <c r="H955" s="7">
        <f t="shared" si="62"/>
        <v>0.7857142857142857</v>
      </c>
    </row>
    <row r="956" spans="1:8" ht="12.75" hidden="1">
      <c r="A956" s="90" t="s">
        <v>97</v>
      </c>
      <c r="B956" s="99" t="s">
        <v>166</v>
      </c>
      <c r="C956" s="36">
        <v>0</v>
      </c>
      <c r="D956" s="36">
        <v>4000</v>
      </c>
      <c r="E956" s="429">
        <v>5000</v>
      </c>
      <c r="F956" s="347">
        <v>5000</v>
      </c>
      <c r="G956" s="7" t="e">
        <f t="shared" si="63"/>
        <v>#DIV/0!</v>
      </c>
      <c r="H956" s="7">
        <f t="shared" si="62"/>
        <v>0.25</v>
      </c>
    </row>
    <row r="957" spans="1:8" ht="12.75" hidden="1">
      <c r="A957" s="90" t="s">
        <v>100</v>
      </c>
      <c r="B957" s="99" t="s">
        <v>167</v>
      </c>
      <c r="C957" s="36">
        <v>0</v>
      </c>
      <c r="D957" s="36">
        <v>3500</v>
      </c>
      <c r="E957" s="429">
        <v>4000</v>
      </c>
      <c r="F957" s="347">
        <v>4000</v>
      </c>
      <c r="G957" s="7" t="e">
        <f t="shared" si="63"/>
        <v>#DIV/0!</v>
      </c>
      <c r="H957" s="7">
        <f t="shared" si="62"/>
        <v>0.14285714285714285</v>
      </c>
    </row>
    <row r="958" spans="1:8" ht="12.75" hidden="1">
      <c r="A958" s="90" t="s">
        <v>102</v>
      </c>
      <c r="B958" s="99" t="s">
        <v>168</v>
      </c>
      <c r="C958" s="36">
        <v>0</v>
      </c>
      <c r="D958" s="36">
        <v>10000</v>
      </c>
      <c r="E958" s="345">
        <v>10000</v>
      </c>
      <c r="F958" s="347">
        <v>10000</v>
      </c>
      <c r="G958" s="7" t="e">
        <f t="shared" si="63"/>
        <v>#DIV/0!</v>
      </c>
      <c r="H958" s="7">
        <f t="shared" si="62"/>
        <v>0</v>
      </c>
    </row>
    <row r="959" spans="1:8" ht="12.75" hidden="1">
      <c r="A959" s="90" t="s">
        <v>122</v>
      </c>
      <c r="B959" s="99" t="s">
        <v>169</v>
      </c>
      <c r="C959" s="36">
        <v>0</v>
      </c>
      <c r="D959" s="36">
        <v>4000</v>
      </c>
      <c r="E959" s="345">
        <v>4000</v>
      </c>
      <c r="F959" s="347">
        <v>4000</v>
      </c>
      <c r="G959" s="7" t="e">
        <f t="shared" si="63"/>
        <v>#DIV/0!</v>
      </c>
      <c r="H959" s="7">
        <f t="shared" si="62"/>
        <v>0</v>
      </c>
    </row>
    <row r="960" spans="1:8" ht="12.75" hidden="1">
      <c r="A960" s="90" t="s">
        <v>128</v>
      </c>
      <c r="B960" s="99" t="s">
        <v>170</v>
      </c>
      <c r="C960" s="36">
        <v>3000</v>
      </c>
      <c r="D960" s="36">
        <v>5100</v>
      </c>
      <c r="E960" s="429">
        <v>25150</v>
      </c>
      <c r="F960" s="347">
        <v>25150</v>
      </c>
      <c r="G960" s="7">
        <f t="shared" si="63"/>
        <v>0.7</v>
      </c>
      <c r="H960" s="7">
        <f t="shared" si="62"/>
        <v>3.9313725490196076</v>
      </c>
    </row>
    <row r="961" spans="1:8" s="3" customFormat="1" ht="12.75" hidden="1">
      <c r="A961" s="281" t="s">
        <v>171</v>
      </c>
      <c r="B961" s="118" t="s">
        <v>172</v>
      </c>
      <c r="C961" s="64">
        <v>177430</v>
      </c>
      <c r="D961" s="64">
        <v>23200</v>
      </c>
      <c r="E961" s="430">
        <v>0</v>
      </c>
      <c r="F961" s="343">
        <v>0</v>
      </c>
      <c r="G961" s="7">
        <f t="shared" si="63"/>
        <v>-0.8692442089838246</v>
      </c>
      <c r="H961" s="7">
        <f t="shared" si="62"/>
        <v>-1</v>
      </c>
    </row>
    <row r="962" spans="1:8" s="3" customFormat="1" ht="12.75" hidden="1">
      <c r="A962" s="281" t="s">
        <v>173</v>
      </c>
      <c r="B962" s="118" t="s">
        <v>174</v>
      </c>
      <c r="C962" s="64">
        <f>SUM(C963:C966)</f>
        <v>238350</v>
      </c>
      <c r="D962" s="64">
        <f>SUM(D963:D966)</f>
        <v>305916</v>
      </c>
      <c r="E962" s="430">
        <f>SUM(E963:E966)</f>
        <v>291486</v>
      </c>
      <c r="F962" s="343">
        <f>SUM(F963:F966)</f>
        <v>291486</v>
      </c>
      <c r="G962" s="7">
        <f t="shared" si="63"/>
        <v>0.28347388294524856</v>
      </c>
      <c r="H962" s="7">
        <f t="shared" si="62"/>
        <v>-0.04716981132075472</v>
      </c>
    </row>
    <row r="963" spans="1:8" ht="12.75" hidden="1">
      <c r="A963" s="90" t="s">
        <v>94</v>
      </c>
      <c r="B963" s="186" t="s">
        <v>175</v>
      </c>
      <c r="C963" s="36">
        <v>197100</v>
      </c>
      <c r="D963" s="36">
        <v>253968</v>
      </c>
      <c r="E963" s="429">
        <v>291486</v>
      </c>
      <c r="F963" s="347">
        <v>291486</v>
      </c>
      <c r="G963" s="7">
        <f aca="true" t="shared" si="64" ref="G963:G994">(D963-C963)/C963</f>
        <v>0.2885235920852359</v>
      </c>
      <c r="H963" s="7">
        <f t="shared" si="62"/>
        <v>0.14772727272727273</v>
      </c>
    </row>
    <row r="964" spans="1:8" ht="12.75" hidden="1">
      <c r="A964" s="90" t="s">
        <v>97</v>
      </c>
      <c r="B964" s="186" t="s">
        <v>176</v>
      </c>
      <c r="C964" s="36"/>
      <c r="D964" s="36"/>
      <c r="E964" s="429"/>
      <c r="F964" s="347"/>
      <c r="G964" s="7" t="e">
        <f t="shared" si="64"/>
        <v>#DIV/0!</v>
      </c>
      <c r="H964" s="7" t="e">
        <f t="shared" si="62"/>
        <v>#DIV/0!</v>
      </c>
    </row>
    <row r="965" spans="1:8" ht="12.75" hidden="1">
      <c r="A965" s="90" t="s">
        <v>100</v>
      </c>
      <c r="B965" s="186" t="s">
        <v>177</v>
      </c>
      <c r="C965" s="36"/>
      <c r="D965" s="36"/>
      <c r="E965" s="429"/>
      <c r="F965" s="347"/>
      <c r="G965" s="7" t="e">
        <f t="shared" si="64"/>
        <v>#DIV/0!</v>
      </c>
      <c r="H965" s="7" t="e">
        <f t="shared" si="62"/>
        <v>#DIV/0!</v>
      </c>
    </row>
    <row r="966" spans="1:8" ht="12.75" hidden="1">
      <c r="A966" s="90" t="s">
        <v>104</v>
      </c>
      <c r="B966" s="186" t="s">
        <v>178</v>
      </c>
      <c r="C966" s="36">
        <v>41250</v>
      </c>
      <c r="D966" s="36">
        <v>51948</v>
      </c>
      <c r="E966" s="429">
        <v>0</v>
      </c>
      <c r="F966" s="347">
        <v>0</v>
      </c>
      <c r="G966" s="7">
        <f t="shared" si="64"/>
        <v>0.25934545454545455</v>
      </c>
      <c r="H966" s="7">
        <f t="shared" si="62"/>
        <v>-1</v>
      </c>
    </row>
    <row r="967" spans="1:8" s="3" customFormat="1" ht="12.75" hidden="1">
      <c r="A967" s="281" t="s">
        <v>179</v>
      </c>
      <c r="B967" s="118" t="s">
        <v>180</v>
      </c>
      <c r="C967" s="64">
        <v>6200</v>
      </c>
      <c r="D967" s="64">
        <v>4000</v>
      </c>
      <c r="E967" s="342">
        <v>4000</v>
      </c>
      <c r="F967" s="343">
        <v>4000</v>
      </c>
      <c r="G967" s="7">
        <f t="shared" si="64"/>
        <v>-0.3548387096774194</v>
      </c>
      <c r="H967" s="7">
        <f t="shared" si="62"/>
        <v>0</v>
      </c>
    </row>
    <row r="968" spans="1:8" ht="12.75" hidden="1">
      <c r="A968" s="90"/>
      <c r="B968" s="99"/>
      <c r="C968" s="36"/>
      <c r="D968" s="36"/>
      <c r="E968" s="345"/>
      <c r="F968" s="347"/>
      <c r="G968" s="7" t="e">
        <f t="shared" si="64"/>
        <v>#DIV/0!</v>
      </c>
      <c r="H968" s="7" t="e">
        <f t="shared" si="62"/>
        <v>#DIV/0!</v>
      </c>
    </row>
    <row r="969" spans="1:8" s="3" customFormat="1" ht="12.75" hidden="1">
      <c r="A969" s="281" t="s">
        <v>181</v>
      </c>
      <c r="B969" s="118" t="s">
        <v>18</v>
      </c>
      <c r="C969" s="64">
        <f>SUM(C970:C975)</f>
        <v>86800</v>
      </c>
      <c r="D969" s="64">
        <f>SUM(D970:D975)</f>
        <v>116000</v>
      </c>
      <c r="E969" s="430">
        <f>SUM(E970:E975)</f>
        <v>133000</v>
      </c>
      <c r="F969" s="343">
        <f>SUM(F970:F975)</f>
        <v>133000</v>
      </c>
      <c r="G969" s="7">
        <f t="shared" si="64"/>
        <v>0.33640552995391704</v>
      </c>
      <c r="H969" s="7">
        <f t="shared" si="62"/>
        <v>0.14655172413793102</v>
      </c>
    </row>
    <row r="970" spans="1:8" ht="12.75" hidden="1">
      <c r="A970" s="90" t="s">
        <v>97</v>
      </c>
      <c r="B970" s="99" t="s">
        <v>182</v>
      </c>
      <c r="C970" s="36">
        <v>86800</v>
      </c>
      <c r="D970" s="36">
        <v>116000</v>
      </c>
      <c r="E970" s="429">
        <v>133000</v>
      </c>
      <c r="F970" s="347">
        <v>133000</v>
      </c>
      <c r="G970" s="7">
        <f t="shared" si="64"/>
        <v>0.33640552995391704</v>
      </c>
      <c r="H970" s="7">
        <f t="shared" si="62"/>
        <v>0.14655172413793102</v>
      </c>
    </row>
    <row r="971" spans="1:8" ht="12.75" hidden="1">
      <c r="A971" s="90" t="s">
        <v>100</v>
      </c>
      <c r="B971" s="99" t="s">
        <v>183</v>
      </c>
      <c r="C971" s="36">
        <v>0</v>
      </c>
      <c r="D971" s="36">
        <v>0</v>
      </c>
      <c r="E971" s="345">
        <v>0</v>
      </c>
      <c r="F971" s="347">
        <v>0</v>
      </c>
      <c r="G971" s="7" t="e">
        <f t="shared" si="64"/>
        <v>#DIV/0!</v>
      </c>
      <c r="H971" s="7" t="e">
        <f t="shared" si="62"/>
        <v>#DIV/0!</v>
      </c>
    </row>
    <row r="972" spans="1:8" ht="12.75" hidden="1">
      <c r="A972" s="90" t="s">
        <v>128</v>
      </c>
      <c r="B972" s="99" t="s">
        <v>184</v>
      </c>
      <c r="C972" s="36">
        <v>0</v>
      </c>
      <c r="D972" s="36">
        <v>0</v>
      </c>
      <c r="E972" s="345">
        <v>0</v>
      </c>
      <c r="F972" s="347">
        <v>0</v>
      </c>
      <c r="G972" s="7" t="e">
        <f t="shared" si="64"/>
        <v>#DIV/0!</v>
      </c>
      <c r="H972" s="7" t="e">
        <f t="shared" si="62"/>
        <v>#DIV/0!</v>
      </c>
    </row>
    <row r="973" spans="1:8" ht="12.75" hidden="1">
      <c r="A973" s="90" t="s">
        <v>104</v>
      </c>
      <c r="B973" s="99" t="s">
        <v>185</v>
      </c>
      <c r="C973" s="36">
        <v>0</v>
      </c>
      <c r="D973" s="36">
        <v>0</v>
      </c>
      <c r="E973" s="345">
        <v>0</v>
      </c>
      <c r="F973" s="347">
        <v>0</v>
      </c>
      <c r="G973" s="7" t="e">
        <f t="shared" si="64"/>
        <v>#DIV/0!</v>
      </c>
      <c r="H973" s="7" t="e">
        <f t="shared" si="62"/>
        <v>#DIV/0!</v>
      </c>
    </row>
    <row r="974" spans="1:8" ht="12.75" hidden="1">
      <c r="A974" s="90" t="s">
        <v>122</v>
      </c>
      <c r="B974" s="99" t="s">
        <v>186</v>
      </c>
      <c r="C974" s="36">
        <v>0</v>
      </c>
      <c r="D974" s="36">
        <v>0</v>
      </c>
      <c r="E974" s="345">
        <v>0</v>
      </c>
      <c r="F974" s="347">
        <v>0</v>
      </c>
      <c r="G974" s="7" t="e">
        <f t="shared" si="64"/>
        <v>#DIV/0!</v>
      </c>
      <c r="H974" s="7" t="e">
        <f t="shared" si="62"/>
        <v>#DIV/0!</v>
      </c>
    </row>
    <row r="975" spans="1:8" ht="12.75" hidden="1">
      <c r="A975" s="90"/>
      <c r="B975" s="99" t="s">
        <v>187</v>
      </c>
      <c r="C975" s="36">
        <v>0</v>
      </c>
      <c r="D975" s="36">
        <v>0</v>
      </c>
      <c r="E975" s="345">
        <v>0</v>
      </c>
      <c r="F975" s="347">
        <v>0</v>
      </c>
      <c r="G975" s="7" t="e">
        <f t="shared" si="64"/>
        <v>#DIV/0!</v>
      </c>
      <c r="H975" s="7" t="e">
        <f t="shared" si="62"/>
        <v>#DIV/0!</v>
      </c>
    </row>
    <row r="976" spans="1:8" ht="25.5">
      <c r="A976" s="90" t="s">
        <v>557</v>
      </c>
      <c r="B976" s="234" t="s">
        <v>403</v>
      </c>
      <c r="C976" s="36">
        <v>58000</v>
      </c>
      <c r="D976" s="36">
        <f>SUM(D977)</f>
        <v>100000</v>
      </c>
      <c r="E976" s="429">
        <f>SUM(E977)</f>
        <v>0</v>
      </c>
      <c r="F976" s="347">
        <v>0</v>
      </c>
      <c r="G976" s="7">
        <f t="shared" si="64"/>
        <v>0.7241379310344828</v>
      </c>
      <c r="H976" s="7">
        <f t="shared" si="62"/>
        <v>-1</v>
      </c>
    </row>
    <row r="977" spans="1:8" ht="12.75" hidden="1">
      <c r="A977" s="268" t="s">
        <v>189</v>
      </c>
      <c r="B977" s="183" t="s">
        <v>21</v>
      </c>
      <c r="C977" s="36">
        <f>SUM(C978:C981)</f>
        <v>0</v>
      </c>
      <c r="D977" s="36">
        <f>D978</f>
        <v>100000</v>
      </c>
      <c r="E977" s="345">
        <f>E978</f>
        <v>0</v>
      </c>
      <c r="F977" s="347">
        <f>F978</f>
        <v>100000</v>
      </c>
      <c r="G977" s="7" t="e">
        <f t="shared" si="64"/>
        <v>#DIV/0!</v>
      </c>
      <c r="H977" s="7">
        <f t="shared" si="62"/>
        <v>0</v>
      </c>
    </row>
    <row r="978" spans="1:8" ht="12.75" hidden="1">
      <c r="A978" s="92" t="s">
        <v>94</v>
      </c>
      <c r="B978" s="91" t="s">
        <v>190</v>
      </c>
      <c r="C978" s="33">
        <f>SUM(C979:C981)</f>
        <v>0</v>
      </c>
      <c r="D978" s="33">
        <f>SUM(D979:D981)</f>
        <v>100000</v>
      </c>
      <c r="E978" s="346">
        <f>SUM(E979:E981)</f>
        <v>0</v>
      </c>
      <c r="F978" s="544">
        <f>SUM(F979:F981)</f>
        <v>100000</v>
      </c>
      <c r="G978" s="7" t="e">
        <f t="shared" si="64"/>
        <v>#DIV/0!</v>
      </c>
      <c r="H978" s="7">
        <f t="shared" si="62"/>
        <v>0</v>
      </c>
    </row>
    <row r="979" spans="1:8" ht="12.75" hidden="1">
      <c r="A979" s="85"/>
      <c r="B979" s="99" t="s">
        <v>310</v>
      </c>
      <c r="C979" s="36"/>
      <c r="D979" s="36">
        <v>100000</v>
      </c>
      <c r="E979" s="429">
        <v>0</v>
      </c>
      <c r="F979" s="347">
        <v>100000</v>
      </c>
      <c r="G979" s="7" t="e">
        <f t="shared" si="64"/>
        <v>#DIV/0!</v>
      </c>
      <c r="H979" s="7">
        <f t="shared" si="62"/>
        <v>0</v>
      </c>
    </row>
    <row r="980" spans="1:8" ht="12.75" hidden="1">
      <c r="A980" s="85"/>
      <c r="B980" s="99" t="s">
        <v>311</v>
      </c>
      <c r="C980" s="36">
        <v>0</v>
      </c>
      <c r="D980" s="36"/>
      <c r="E980" s="345"/>
      <c r="F980" s="347"/>
      <c r="G980" s="7" t="e">
        <f t="shared" si="64"/>
        <v>#DIV/0!</v>
      </c>
      <c r="H980" s="7" t="e">
        <f t="shared" si="62"/>
        <v>#DIV/0!</v>
      </c>
    </row>
    <row r="981" spans="1:8" ht="12.75" hidden="1">
      <c r="A981" s="85"/>
      <c r="B981" s="99" t="s">
        <v>193</v>
      </c>
      <c r="C981" s="36"/>
      <c r="D981" s="36"/>
      <c r="E981" s="345"/>
      <c r="F981" s="347"/>
      <c r="G981" s="7" t="e">
        <f t="shared" si="64"/>
        <v>#DIV/0!</v>
      </c>
      <c r="H981" s="7" t="e">
        <f t="shared" si="62"/>
        <v>#DIV/0!</v>
      </c>
    </row>
    <row r="982" spans="1:8" ht="12.75">
      <c r="A982" s="287" t="s">
        <v>688</v>
      </c>
      <c r="B982" s="159" t="s">
        <v>210</v>
      </c>
      <c r="C982" s="160">
        <f>C983+C995+C1057</f>
        <v>2773646</v>
      </c>
      <c r="D982" s="160">
        <f>D983+D995+D1057</f>
        <v>3052532.05</v>
      </c>
      <c r="E982" s="440">
        <f>E983+E995+E1057</f>
        <v>3511632.45</v>
      </c>
      <c r="F982" s="528">
        <f>F983+F995+F1057</f>
        <v>3286094</v>
      </c>
      <c r="G982" s="7">
        <f t="shared" si="64"/>
        <v>0.10054853791723956</v>
      </c>
      <c r="H982" s="7">
        <f t="shared" si="62"/>
        <v>0.07651416796754032</v>
      </c>
    </row>
    <row r="983" spans="1:8" ht="12.75">
      <c r="A983" s="90" t="s">
        <v>546</v>
      </c>
      <c r="B983" s="99" t="s">
        <v>91</v>
      </c>
      <c r="C983" s="88">
        <f>C984+C992+C993+C994</f>
        <v>1762436</v>
      </c>
      <c r="D983" s="88">
        <f>D984+D992+D993+D994</f>
        <v>1874380.0499999998</v>
      </c>
      <c r="E983" s="435">
        <f>E984+E992+E993+E994</f>
        <v>2170002.45</v>
      </c>
      <c r="F983" s="88">
        <f>F984+F992+F993+F994</f>
        <v>1946964</v>
      </c>
      <c r="G983" s="7">
        <f t="shared" si="64"/>
        <v>0.0635166610305281</v>
      </c>
      <c r="H983" s="7">
        <f t="shared" si="62"/>
        <v>0.038724243783964836</v>
      </c>
    </row>
    <row r="984" spans="1:8" ht="12.75" hidden="1">
      <c r="A984" s="62" t="s">
        <v>727</v>
      </c>
      <c r="B984" s="118" t="s">
        <v>93</v>
      </c>
      <c r="C984" s="64">
        <f>SUM(C985:C991)</f>
        <v>1320110</v>
      </c>
      <c r="D984" s="64">
        <f>SUM(D985:D991)</f>
        <v>1404030</v>
      </c>
      <c r="E984" s="430">
        <f>SUM(E985:E991)</f>
        <v>1625470</v>
      </c>
      <c r="F984" s="343">
        <f>SUM(F985:F991)</f>
        <v>1458400</v>
      </c>
      <c r="G984" s="8">
        <f t="shared" si="64"/>
        <v>0.06357046003742112</v>
      </c>
      <c r="H984" s="7">
        <f t="shared" si="62"/>
        <v>0.03872424378396473</v>
      </c>
    </row>
    <row r="985" spans="1:8" ht="12.75" hidden="1">
      <c r="A985" s="90" t="s">
        <v>94</v>
      </c>
      <c r="B985" s="99" t="s">
        <v>95</v>
      </c>
      <c r="C985" s="36">
        <v>1320110</v>
      </c>
      <c r="D985" s="36">
        <v>1396530</v>
      </c>
      <c r="E985" s="429">
        <v>1615470</v>
      </c>
      <c r="F985" s="347">
        <v>1458400</v>
      </c>
      <c r="G985" s="7">
        <f t="shared" si="64"/>
        <v>0.05788911530099764</v>
      </c>
      <c r="H985" s="7">
        <f t="shared" si="62"/>
        <v>0.044302664461200264</v>
      </c>
    </row>
    <row r="986" spans="1:8" ht="12.75" hidden="1">
      <c r="A986" s="90" t="s">
        <v>94</v>
      </c>
      <c r="B986" s="99" t="s">
        <v>96</v>
      </c>
      <c r="C986" s="36">
        <v>0</v>
      </c>
      <c r="D986" s="36">
        <v>0</v>
      </c>
      <c r="E986" s="366">
        <v>0</v>
      </c>
      <c r="F986" s="347">
        <v>0</v>
      </c>
      <c r="G986" s="7" t="e">
        <f t="shared" si="64"/>
        <v>#DIV/0!</v>
      </c>
      <c r="H986" s="7" t="e">
        <f t="shared" si="62"/>
        <v>#DIV/0!</v>
      </c>
    </row>
    <row r="987" spans="1:8" ht="12.75" hidden="1">
      <c r="A987" s="90" t="s">
        <v>97</v>
      </c>
      <c r="B987" s="99" t="s">
        <v>98</v>
      </c>
      <c r="C987" s="36"/>
      <c r="D987" s="36">
        <v>0</v>
      </c>
      <c r="E987" s="366">
        <v>0</v>
      </c>
      <c r="F987" s="347">
        <v>0</v>
      </c>
      <c r="G987" s="7" t="e">
        <f t="shared" si="64"/>
        <v>#DIV/0!</v>
      </c>
      <c r="H987" s="7" t="e">
        <f t="shared" si="62"/>
        <v>#DIV/0!</v>
      </c>
    </row>
    <row r="988" spans="1:8" ht="12.75" hidden="1">
      <c r="A988" s="90"/>
      <c r="B988" s="99" t="s">
        <v>99</v>
      </c>
      <c r="C988" s="36"/>
      <c r="D988" s="36">
        <v>0</v>
      </c>
      <c r="E988" s="366">
        <v>0</v>
      </c>
      <c r="F988" s="347">
        <v>0</v>
      </c>
      <c r="G988" s="7" t="e">
        <f t="shared" si="64"/>
        <v>#DIV/0!</v>
      </c>
      <c r="H988" s="7" t="e">
        <f aca="true" t="shared" si="65" ref="H988:H1051">(F988-D988)/D988</f>
        <v>#DIV/0!</v>
      </c>
    </row>
    <row r="989" spans="1:8" ht="12.75" hidden="1">
      <c r="A989" s="90" t="s">
        <v>100</v>
      </c>
      <c r="B989" s="99" t="s">
        <v>101</v>
      </c>
      <c r="C989" s="36"/>
      <c r="D989" s="36">
        <v>0</v>
      </c>
      <c r="E989" s="366"/>
      <c r="F989" s="347">
        <v>0</v>
      </c>
      <c r="G989" s="7" t="e">
        <f t="shared" si="64"/>
        <v>#DIV/0!</v>
      </c>
      <c r="H989" s="7" t="e">
        <f t="shared" si="65"/>
        <v>#DIV/0!</v>
      </c>
    </row>
    <row r="990" spans="1:8" ht="12.75" hidden="1">
      <c r="A990" s="90" t="s">
        <v>102</v>
      </c>
      <c r="B990" s="99" t="s">
        <v>103</v>
      </c>
      <c r="C990" s="36"/>
      <c r="D990" s="36">
        <v>0</v>
      </c>
      <c r="E990" s="366">
        <v>0</v>
      </c>
      <c r="F990" s="347">
        <v>0</v>
      </c>
      <c r="G990" s="7" t="e">
        <f t="shared" si="64"/>
        <v>#DIV/0!</v>
      </c>
      <c r="H990" s="7" t="e">
        <f t="shared" si="65"/>
        <v>#DIV/0!</v>
      </c>
    </row>
    <row r="991" spans="1:8" ht="12.75" hidden="1">
      <c r="A991" s="90" t="s">
        <v>104</v>
      </c>
      <c r="B991" s="99" t="s">
        <v>105</v>
      </c>
      <c r="C991" s="36">
        <v>0</v>
      </c>
      <c r="D991" s="36">
        <v>7500</v>
      </c>
      <c r="E991" s="429">
        <v>10000</v>
      </c>
      <c r="F991" s="347">
        <v>0</v>
      </c>
      <c r="G991" s="7" t="e">
        <f t="shared" si="64"/>
        <v>#DIV/0!</v>
      </c>
      <c r="H991" s="7">
        <f t="shared" si="65"/>
        <v>-1</v>
      </c>
    </row>
    <row r="992" spans="1:8" ht="12.75" hidden="1">
      <c r="A992" s="62" t="s">
        <v>729</v>
      </c>
      <c r="B992" s="118" t="s">
        <v>109</v>
      </c>
      <c r="C992" s="64"/>
      <c r="D992" s="64"/>
      <c r="E992" s="342"/>
      <c r="F992" s="343"/>
      <c r="G992" s="7" t="e">
        <f t="shared" si="64"/>
        <v>#DIV/0!</v>
      </c>
      <c r="H992" s="7" t="e">
        <f t="shared" si="65"/>
        <v>#DIV/0!</v>
      </c>
    </row>
    <row r="993" spans="1:8" ht="12.75" hidden="1">
      <c r="A993" s="62" t="s">
        <v>731</v>
      </c>
      <c r="B993" s="118" t="s">
        <v>111</v>
      </c>
      <c r="C993" s="64">
        <v>435636</v>
      </c>
      <c r="D993" s="64">
        <f>D984*0.33</f>
        <v>463329.9</v>
      </c>
      <c r="E993" s="430">
        <f>E984*0.33</f>
        <v>536405.1</v>
      </c>
      <c r="F993" s="343">
        <f>F984*0.33</f>
        <v>481272</v>
      </c>
      <c r="G993" s="7">
        <f t="shared" si="64"/>
        <v>0.06357119246343283</v>
      </c>
      <c r="H993" s="7">
        <f t="shared" si="65"/>
        <v>0.038724243783964676</v>
      </c>
    </row>
    <row r="994" spans="1:8" ht="12.75" hidden="1">
      <c r="A994" s="62" t="s">
        <v>728</v>
      </c>
      <c r="B994" s="118" t="s">
        <v>113</v>
      </c>
      <c r="C994" s="64">
        <v>6690</v>
      </c>
      <c r="D994" s="64">
        <f>D984*0.005</f>
        <v>7020.150000000001</v>
      </c>
      <c r="E994" s="430">
        <f>E984*0.005</f>
        <v>8127.35</v>
      </c>
      <c r="F994" s="343">
        <f>F984*0.005</f>
        <v>7292</v>
      </c>
      <c r="G994" s="7">
        <f t="shared" si="64"/>
        <v>0.04934977578475345</v>
      </c>
      <c r="H994" s="7">
        <f t="shared" si="65"/>
        <v>0.03872424378396465</v>
      </c>
    </row>
    <row r="995" spans="1:8" ht="12.75">
      <c r="A995" s="90" t="s">
        <v>550</v>
      </c>
      <c r="B995" s="99" t="s">
        <v>114</v>
      </c>
      <c r="C995" s="88">
        <f>C996+C1007+C1010+C1013+C1023+C1029+C1034+C1041+C1043+C1048+C1050</f>
        <v>891210</v>
      </c>
      <c r="D995" s="88">
        <f>D996+D1007+D1010+D1013+D1023+D1029+D1034+D1041+D1043+D1048+D1050</f>
        <v>1028152</v>
      </c>
      <c r="E995" s="429">
        <f>E996+E1007+E1010+E1013+E1023+E1029+E1034+E1041+E1043+E1048+E1050</f>
        <v>941630</v>
      </c>
      <c r="F995" s="347">
        <f>F996+F1007+F1010+F1013+F1023+F1029+F1034+F1041+F1043+F1048+F1050</f>
        <v>939130</v>
      </c>
      <c r="G995" s="7">
        <f aca="true" t="shared" si="66" ref="G995:G1026">(D995-C995)/C995</f>
        <v>0.153658509217805</v>
      </c>
      <c r="H995" s="7">
        <f t="shared" si="65"/>
        <v>-0.08658447389102</v>
      </c>
    </row>
    <row r="996" spans="1:8" s="3" customFormat="1" ht="12.75" hidden="1">
      <c r="A996" s="62" t="s">
        <v>551</v>
      </c>
      <c r="B996" s="118" t="s">
        <v>764</v>
      </c>
      <c r="C996" s="64">
        <f>SUM(C997:C1006)</f>
        <v>40000</v>
      </c>
      <c r="D996" s="64">
        <f>SUM(D997:D1006)</f>
        <v>39600</v>
      </c>
      <c r="E996" s="430">
        <f>SUM(E997:E1006)</f>
        <v>37800</v>
      </c>
      <c r="F996" s="343">
        <f>SUM(F997:F1006)</f>
        <v>37800</v>
      </c>
      <c r="G996" s="7">
        <f t="shared" si="66"/>
        <v>-0.01</v>
      </c>
      <c r="H996" s="7">
        <f t="shared" si="65"/>
        <v>-0.045454545454545456</v>
      </c>
    </row>
    <row r="997" spans="1:8" ht="12.75" hidden="1">
      <c r="A997" s="85" t="s">
        <v>94</v>
      </c>
      <c r="B997" s="99" t="s">
        <v>117</v>
      </c>
      <c r="C997" s="36">
        <v>4000</v>
      </c>
      <c r="D997" s="36">
        <v>4000</v>
      </c>
      <c r="E997" s="366">
        <v>4000</v>
      </c>
      <c r="F997" s="347">
        <v>4000</v>
      </c>
      <c r="G997" s="7">
        <f t="shared" si="66"/>
        <v>0</v>
      </c>
      <c r="H997" s="7">
        <f t="shared" si="65"/>
        <v>0</v>
      </c>
    </row>
    <row r="998" spans="1:8" ht="12.75" hidden="1">
      <c r="A998" s="85" t="s">
        <v>97</v>
      </c>
      <c r="B998" s="99" t="s">
        <v>118</v>
      </c>
      <c r="C998" s="36">
        <v>0</v>
      </c>
      <c r="D998" s="36">
        <v>0</v>
      </c>
      <c r="E998" s="366">
        <v>0</v>
      </c>
      <c r="F998" s="347">
        <v>0</v>
      </c>
      <c r="G998" s="7" t="e">
        <f t="shared" si="66"/>
        <v>#DIV/0!</v>
      </c>
      <c r="H998" s="7" t="e">
        <f t="shared" si="65"/>
        <v>#DIV/0!</v>
      </c>
    </row>
    <row r="999" spans="1:8" ht="12.75" hidden="1">
      <c r="A999" s="85" t="s">
        <v>100</v>
      </c>
      <c r="B999" s="99" t="s">
        <v>119</v>
      </c>
      <c r="C999" s="36">
        <v>6000</v>
      </c>
      <c r="D999" s="36">
        <v>4000</v>
      </c>
      <c r="E999" s="366">
        <v>4000</v>
      </c>
      <c r="F999" s="347">
        <v>4000</v>
      </c>
      <c r="G999" s="7">
        <f t="shared" si="66"/>
        <v>-0.3333333333333333</v>
      </c>
      <c r="H999" s="7">
        <f t="shared" si="65"/>
        <v>0</v>
      </c>
    </row>
    <row r="1000" spans="1:8" ht="12.75" hidden="1">
      <c r="A1000" s="85" t="s">
        <v>102</v>
      </c>
      <c r="B1000" s="99" t="s">
        <v>120</v>
      </c>
      <c r="C1000" s="36">
        <v>300</v>
      </c>
      <c r="D1000" s="36">
        <v>100</v>
      </c>
      <c r="E1000" s="366">
        <v>100</v>
      </c>
      <c r="F1000" s="347">
        <v>100</v>
      </c>
      <c r="G1000" s="7">
        <f t="shared" si="66"/>
        <v>-0.6666666666666666</v>
      </c>
      <c r="H1000" s="7">
        <f t="shared" si="65"/>
        <v>0</v>
      </c>
    </row>
    <row r="1001" spans="1:8" ht="12.75" hidden="1">
      <c r="A1001" s="85" t="s">
        <v>104</v>
      </c>
      <c r="B1001" s="99" t="s">
        <v>121</v>
      </c>
      <c r="C1001" s="36">
        <v>19000</v>
      </c>
      <c r="D1001" s="36">
        <v>18000</v>
      </c>
      <c r="E1001" s="429">
        <v>16200</v>
      </c>
      <c r="F1001" s="347">
        <v>16200</v>
      </c>
      <c r="G1001" s="7">
        <f t="shared" si="66"/>
        <v>-0.05263157894736842</v>
      </c>
      <c r="H1001" s="7">
        <f t="shared" si="65"/>
        <v>-0.1</v>
      </c>
    </row>
    <row r="1002" spans="1:8" ht="12.75" hidden="1">
      <c r="A1002" s="85" t="s">
        <v>122</v>
      </c>
      <c r="B1002" s="99" t="s">
        <v>123</v>
      </c>
      <c r="C1002" s="36">
        <v>0</v>
      </c>
      <c r="D1002" s="36">
        <v>5000</v>
      </c>
      <c r="E1002" s="366">
        <v>5000</v>
      </c>
      <c r="F1002" s="347">
        <v>5000</v>
      </c>
      <c r="G1002" s="7" t="e">
        <f t="shared" si="66"/>
        <v>#DIV/0!</v>
      </c>
      <c r="H1002" s="7">
        <f t="shared" si="65"/>
        <v>0</v>
      </c>
    </row>
    <row r="1003" spans="1:8" ht="12.75" hidden="1">
      <c r="A1003" s="85" t="s">
        <v>124</v>
      </c>
      <c r="B1003" s="99" t="s">
        <v>125</v>
      </c>
      <c r="C1003" s="36"/>
      <c r="D1003" s="36">
        <v>5000</v>
      </c>
      <c r="E1003" s="366">
        <v>5000</v>
      </c>
      <c r="F1003" s="347">
        <v>5000</v>
      </c>
      <c r="G1003" s="7" t="e">
        <f t="shared" si="66"/>
        <v>#DIV/0!</v>
      </c>
      <c r="H1003" s="7">
        <f t="shared" si="65"/>
        <v>0</v>
      </c>
    </row>
    <row r="1004" spans="1:8" ht="12.75" hidden="1">
      <c r="A1004" s="85" t="s">
        <v>126</v>
      </c>
      <c r="B1004" s="99" t="s">
        <v>127</v>
      </c>
      <c r="C1004" s="36"/>
      <c r="D1004" s="36">
        <v>0</v>
      </c>
      <c r="E1004" s="366">
        <v>0</v>
      </c>
      <c r="F1004" s="347">
        <v>0</v>
      </c>
      <c r="G1004" s="7" t="e">
        <f t="shared" si="66"/>
        <v>#DIV/0!</v>
      </c>
      <c r="H1004" s="7" t="e">
        <f t="shared" si="65"/>
        <v>#DIV/0!</v>
      </c>
    </row>
    <row r="1005" spans="1:8" ht="12.75" hidden="1">
      <c r="A1005" s="85" t="s">
        <v>128</v>
      </c>
      <c r="B1005" s="99" t="s">
        <v>129</v>
      </c>
      <c r="C1005" s="36">
        <v>10700</v>
      </c>
      <c r="D1005" s="36">
        <v>3000</v>
      </c>
      <c r="E1005" s="366">
        <v>3000</v>
      </c>
      <c r="F1005" s="347">
        <v>3000</v>
      </c>
      <c r="G1005" s="7">
        <f t="shared" si="66"/>
        <v>-0.719626168224299</v>
      </c>
      <c r="H1005" s="7">
        <f t="shared" si="65"/>
        <v>0</v>
      </c>
    </row>
    <row r="1006" spans="1:8" ht="12.75" hidden="1">
      <c r="A1006" s="85" t="s">
        <v>130</v>
      </c>
      <c r="B1006" s="99" t="s">
        <v>131</v>
      </c>
      <c r="C1006" s="36">
        <v>0</v>
      </c>
      <c r="D1006" s="36">
        <v>500</v>
      </c>
      <c r="E1006" s="366">
        <v>500</v>
      </c>
      <c r="F1006" s="347">
        <v>500</v>
      </c>
      <c r="G1006" s="7" t="e">
        <f t="shared" si="66"/>
        <v>#DIV/0!</v>
      </c>
      <c r="H1006" s="7">
        <f t="shared" si="65"/>
        <v>0</v>
      </c>
    </row>
    <row r="1007" spans="1:8" s="3" customFormat="1" ht="12.75" hidden="1">
      <c r="A1007" s="62" t="s">
        <v>552</v>
      </c>
      <c r="B1007" s="118" t="s">
        <v>133</v>
      </c>
      <c r="C1007" s="64">
        <f>SUM(C1008:C1009)</f>
        <v>6000</v>
      </c>
      <c r="D1007" s="64">
        <f>SUM(D1008:D1009)</f>
        <v>6000</v>
      </c>
      <c r="E1007" s="367">
        <f>SUM(E1008:E1009)</f>
        <v>6000</v>
      </c>
      <c r="F1007" s="343">
        <f>SUM(F1008:F1009)</f>
        <v>6000</v>
      </c>
      <c r="G1007" s="7">
        <f t="shared" si="66"/>
        <v>0</v>
      </c>
      <c r="H1007" s="7">
        <f t="shared" si="65"/>
        <v>0</v>
      </c>
    </row>
    <row r="1008" spans="1:8" ht="12.75" hidden="1">
      <c r="A1008" s="90" t="s">
        <v>94</v>
      </c>
      <c r="B1008" s="99" t="s">
        <v>134</v>
      </c>
      <c r="C1008" s="36">
        <v>6000</v>
      </c>
      <c r="D1008" s="36">
        <v>6000</v>
      </c>
      <c r="E1008" s="366">
        <v>6000</v>
      </c>
      <c r="F1008" s="347">
        <v>6000</v>
      </c>
      <c r="G1008" s="7">
        <f t="shared" si="66"/>
        <v>0</v>
      </c>
      <c r="H1008" s="7">
        <f t="shared" si="65"/>
        <v>0</v>
      </c>
    </row>
    <row r="1009" spans="1:8" ht="12.75" hidden="1">
      <c r="A1009" s="90" t="s">
        <v>97</v>
      </c>
      <c r="B1009" s="99" t="s">
        <v>135</v>
      </c>
      <c r="C1009" s="36">
        <v>0</v>
      </c>
      <c r="D1009" s="36">
        <v>0</v>
      </c>
      <c r="E1009" s="366">
        <v>0</v>
      </c>
      <c r="F1009" s="347">
        <v>0</v>
      </c>
      <c r="G1009" s="7" t="e">
        <f t="shared" si="66"/>
        <v>#DIV/0!</v>
      </c>
      <c r="H1009" s="7" t="e">
        <f t="shared" si="65"/>
        <v>#DIV/0!</v>
      </c>
    </row>
    <row r="1010" spans="1:8" s="3" customFormat="1" ht="12.75" hidden="1">
      <c r="A1010" s="62" t="s">
        <v>553</v>
      </c>
      <c r="B1010" s="118" t="s">
        <v>137</v>
      </c>
      <c r="C1010" s="64">
        <f>SUM(C1011:C1012)</f>
        <v>19000</v>
      </c>
      <c r="D1010" s="64">
        <f>SUM(D1011:D1012)</f>
        <v>26000</v>
      </c>
      <c r="E1010" s="430">
        <f>SUM(E1011:E1012)</f>
        <v>28500</v>
      </c>
      <c r="F1010" s="343">
        <f>SUM(F1011:F1012)</f>
        <v>26000</v>
      </c>
      <c r="G1010" s="7">
        <f t="shared" si="66"/>
        <v>0.3684210526315789</v>
      </c>
      <c r="H1010" s="7">
        <f t="shared" si="65"/>
        <v>0</v>
      </c>
    </row>
    <row r="1011" spans="1:8" ht="12.75" hidden="1">
      <c r="A1011" s="90" t="s">
        <v>94</v>
      </c>
      <c r="B1011" s="99" t="s">
        <v>138</v>
      </c>
      <c r="C1011" s="36">
        <v>3000</v>
      </c>
      <c r="D1011" s="36">
        <v>10000</v>
      </c>
      <c r="E1011" s="429">
        <v>12500</v>
      </c>
      <c r="F1011" s="347">
        <v>10000</v>
      </c>
      <c r="G1011" s="7">
        <f t="shared" si="66"/>
        <v>2.3333333333333335</v>
      </c>
      <c r="H1011" s="7">
        <f t="shared" si="65"/>
        <v>0</v>
      </c>
    </row>
    <row r="1012" spans="1:8" ht="12.75" hidden="1">
      <c r="A1012" s="90" t="s">
        <v>94</v>
      </c>
      <c r="B1012" s="99" t="s">
        <v>139</v>
      </c>
      <c r="C1012" s="36">
        <v>16000</v>
      </c>
      <c r="D1012" s="36">
        <v>16000</v>
      </c>
      <c r="E1012" s="366">
        <v>16000</v>
      </c>
      <c r="F1012" s="347">
        <v>16000</v>
      </c>
      <c r="G1012" s="7">
        <f t="shared" si="66"/>
        <v>0</v>
      </c>
      <c r="H1012" s="7">
        <f t="shared" si="65"/>
        <v>0</v>
      </c>
    </row>
    <row r="1013" spans="1:8" s="3" customFormat="1" ht="12.75" hidden="1">
      <c r="A1013" s="62" t="s">
        <v>746</v>
      </c>
      <c r="B1013" s="118" t="s">
        <v>805</v>
      </c>
      <c r="C1013" s="64">
        <f>SUM(C1014:C1022)</f>
        <v>360000</v>
      </c>
      <c r="D1013" s="64">
        <f>SUM(D1014:D1022)</f>
        <v>324000</v>
      </c>
      <c r="E1013" s="367">
        <f>SUM(E1014:E1022)</f>
        <v>324000</v>
      </c>
      <c r="F1013" s="343">
        <f>SUM(F1014:F1022)</f>
        <v>324000</v>
      </c>
      <c r="G1013" s="7">
        <f t="shared" si="66"/>
        <v>-0.1</v>
      </c>
      <c r="H1013" s="7">
        <f t="shared" si="65"/>
        <v>0</v>
      </c>
    </row>
    <row r="1014" spans="1:8" ht="12.75" hidden="1">
      <c r="A1014" s="90" t="s">
        <v>94</v>
      </c>
      <c r="B1014" s="99" t="s">
        <v>142</v>
      </c>
      <c r="C1014" s="36">
        <v>90000</v>
      </c>
      <c r="D1014" s="36">
        <v>110000</v>
      </c>
      <c r="E1014" s="366">
        <v>110000</v>
      </c>
      <c r="F1014" s="347">
        <v>110000</v>
      </c>
      <c r="G1014" s="7">
        <f t="shared" si="66"/>
        <v>0.2222222222222222</v>
      </c>
      <c r="H1014" s="7">
        <f t="shared" si="65"/>
        <v>0</v>
      </c>
    </row>
    <row r="1015" spans="1:8" ht="12.75" hidden="1">
      <c r="A1015" s="90" t="s">
        <v>97</v>
      </c>
      <c r="B1015" s="99" t="s">
        <v>143</v>
      </c>
      <c r="C1015" s="36">
        <v>35000</v>
      </c>
      <c r="D1015" s="36">
        <v>45000</v>
      </c>
      <c r="E1015" s="366">
        <v>45000</v>
      </c>
      <c r="F1015" s="347">
        <v>45000</v>
      </c>
      <c r="G1015" s="7">
        <f t="shared" si="66"/>
        <v>0.2857142857142857</v>
      </c>
      <c r="H1015" s="7">
        <f t="shared" si="65"/>
        <v>0</v>
      </c>
    </row>
    <row r="1016" spans="1:8" ht="12.75" hidden="1">
      <c r="A1016" s="90" t="s">
        <v>100</v>
      </c>
      <c r="B1016" s="99" t="s">
        <v>144</v>
      </c>
      <c r="C1016" s="36">
        <v>25000</v>
      </c>
      <c r="D1016" s="36">
        <v>25000</v>
      </c>
      <c r="E1016" s="366">
        <v>25000</v>
      </c>
      <c r="F1016" s="347">
        <v>25000</v>
      </c>
      <c r="G1016" s="7">
        <f t="shared" si="66"/>
        <v>0</v>
      </c>
      <c r="H1016" s="7">
        <f t="shared" si="65"/>
        <v>0</v>
      </c>
    </row>
    <row r="1017" spans="1:8" ht="12.75" hidden="1">
      <c r="A1017" s="90" t="s">
        <v>102</v>
      </c>
      <c r="B1017" s="99" t="s">
        <v>145</v>
      </c>
      <c r="C1017" s="36">
        <v>30000</v>
      </c>
      <c r="D1017" s="36">
        <v>30000</v>
      </c>
      <c r="E1017" s="366">
        <v>30000</v>
      </c>
      <c r="F1017" s="347">
        <v>30000</v>
      </c>
      <c r="G1017" s="7">
        <f t="shared" si="66"/>
        <v>0</v>
      </c>
      <c r="H1017" s="7">
        <f t="shared" si="65"/>
        <v>0</v>
      </c>
    </row>
    <row r="1018" spans="1:8" ht="12.75" hidden="1">
      <c r="A1018" s="90" t="s">
        <v>122</v>
      </c>
      <c r="B1018" s="99" t="s">
        <v>146</v>
      </c>
      <c r="C1018" s="36">
        <v>40000</v>
      </c>
      <c r="D1018" s="36">
        <v>75000</v>
      </c>
      <c r="E1018" s="366">
        <v>75000</v>
      </c>
      <c r="F1018" s="347">
        <v>75000</v>
      </c>
      <c r="G1018" s="7">
        <f t="shared" si="66"/>
        <v>0.875</v>
      </c>
      <c r="H1018" s="7">
        <f t="shared" si="65"/>
        <v>0</v>
      </c>
    </row>
    <row r="1019" spans="1:8" ht="12.75" hidden="1">
      <c r="A1019" s="90" t="s">
        <v>124</v>
      </c>
      <c r="B1019" s="99" t="s">
        <v>147</v>
      </c>
      <c r="C1019" s="36">
        <v>0</v>
      </c>
      <c r="D1019" s="36">
        <v>0</v>
      </c>
      <c r="E1019" s="366">
        <v>0</v>
      </c>
      <c r="F1019" s="347">
        <v>0</v>
      </c>
      <c r="G1019" s="7" t="e">
        <f t="shared" si="66"/>
        <v>#DIV/0!</v>
      </c>
      <c r="H1019" s="7" t="e">
        <f t="shared" si="65"/>
        <v>#DIV/0!</v>
      </c>
    </row>
    <row r="1020" spans="1:8" ht="12.75" hidden="1">
      <c r="A1020" s="90"/>
      <c r="B1020" s="99" t="s">
        <v>148</v>
      </c>
      <c r="C1020" s="36">
        <v>0</v>
      </c>
      <c r="D1020" s="36">
        <v>0</v>
      </c>
      <c r="E1020" s="366">
        <v>0</v>
      </c>
      <c r="F1020" s="347">
        <v>0</v>
      </c>
      <c r="G1020" s="7" t="e">
        <f t="shared" si="66"/>
        <v>#DIV/0!</v>
      </c>
      <c r="H1020" s="7" t="e">
        <f t="shared" si="65"/>
        <v>#DIV/0!</v>
      </c>
    </row>
    <row r="1021" spans="1:8" ht="12.75" hidden="1">
      <c r="A1021" s="90" t="s">
        <v>126</v>
      </c>
      <c r="B1021" s="99" t="s">
        <v>149</v>
      </c>
      <c r="C1021" s="36">
        <v>0</v>
      </c>
      <c r="D1021" s="36">
        <v>6000</v>
      </c>
      <c r="E1021" s="366">
        <v>6000</v>
      </c>
      <c r="F1021" s="347">
        <v>6000</v>
      </c>
      <c r="G1021" s="7" t="e">
        <f t="shared" si="66"/>
        <v>#DIV/0!</v>
      </c>
      <c r="H1021" s="7">
        <f t="shared" si="65"/>
        <v>0</v>
      </c>
    </row>
    <row r="1022" spans="1:8" ht="12.75" hidden="1">
      <c r="A1022" s="90" t="s">
        <v>128</v>
      </c>
      <c r="B1022" s="99" t="s">
        <v>150</v>
      </c>
      <c r="C1022" s="36">
        <v>140000</v>
      </c>
      <c r="D1022" s="36">
        <v>33000</v>
      </c>
      <c r="E1022" s="366">
        <v>33000</v>
      </c>
      <c r="F1022" s="347">
        <v>33000</v>
      </c>
      <c r="G1022" s="7">
        <f t="shared" si="66"/>
        <v>-0.7642857142857142</v>
      </c>
      <c r="H1022" s="7">
        <f t="shared" si="65"/>
        <v>0</v>
      </c>
    </row>
    <row r="1023" spans="1:8" s="3" customFormat="1" ht="12.75" hidden="1">
      <c r="A1023" s="62" t="s">
        <v>749</v>
      </c>
      <c r="B1023" s="118" t="s">
        <v>152</v>
      </c>
      <c r="C1023" s="64">
        <f>SUM(C1024:C1028)</f>
        <v>15340</v>
      </c>
      <c r="D1023" s="64">
        <f>SUM(D1024:D1028)</f>
        <v>20000</v>
      </c>
      <c r="E1023" s="367">
        <f>SUM(E1024:E1028)</f>
        <v>20000</v>
      </c>
      <c r="F1023" s="343">
        <f>SUM(F1024:F1028)</f>
        <v>20000</v>
      </c>
      <c r="G1023" s="7">
        <f t="shared" si="66"/>
        <v>0.30378096479791394</v>
      </c>
      <c r="H1023" s="7">
        <f t="shared" si="65"/>
        <v>0</v>
      </c>
    </row>
    <row r="1024" spans="1:8" ht="12.75" hidden="1">
      <c r="A1024" s="90" t="s">
        <v>94</v>
      </c>
      <c r="B1024" s="99" t="s">
        <v>153</v>
      </c>
      <c r="C1024" s="36">
        <v>2000</v>
      </c>
      <c r="D1024" s="36">
        <v>3500</v>
      </c>
      <c r="E1024" s="366">
        <v>3500</v>
      </c>
      <c r="F1024" s="347">
        <v>3500</v>
      </c>
      <c r="G1024" s="7">
        <f t="shared" si="66"/>
        <v>0.75</v>
      </c>
      <c r="H1024" s="7">
        <f t="shared" si="65"/>
        <v>0</v>
      </c>
    </row>
    <row r="1025" spans="1:8" ht="12.75" hidden="1">
      <c r="A1025" s="90" t="s">
        <v>97</v>
      </c>
      <c r="B1025" s="99" t="s">
        <v>146</v>
      </c>
      <c r="C1025" s="36">
        <v>1000</v>
      </c>
      <c r="D1025" s="36">
        <v>5000</v>
      </c>
      <c r="E1025" s="366">
        <v>5000</v>
      </c>
      <c r="F1025" s="347">
        <v>5000</v>
      </c>
      <c r="G1025" s="7">
        <f t="shared" si="66"/>
        <v>4</v>
      </c>
      <c r="H1025" s="7">
        <f t="shared" si="65"/>
        <v>0</v>
      </c>
    </row>
    <row r="1026" spans="1:8" ht="12.75" hidden="1">
      <c r="A1026" s="90" t="s">
        <v>100</v>
      </c>
      <c r="B1026" s="99" t="s">
        <v>154</v>
      </c>
      <c r="C1026" s="36">
        <v>1340</v>
      </c>
      <c r="D1026" s="36">
        <v>1500</v>
      </c>
      <c r="E1026" s="366">
        <v>1500</v>
      </c>
      <c r="F1026" s="347">
        <v>1500</v>
      </c>
      <c r="G1026" s="7">
        <f t="shared" si="66"/>
        <v>0.11940298507462686</v>
      </c>
      <c r="H1026" s="7">
        <f t="shared" si="65"/>
        <v>0</v>
      </c>
    </row>
    <row r="1027" spans="1:8" ht="12.75" hidden="1">
      <c r="A1027" s="90" t="s">
        <v>126</v>
      </c>
      <c r="B1027" s="99" t="s">
        <v>155</v>
      </c>
      <c r="C1027" s="36">
        <v>11000</v>
      </c>
      <c r="D1027" s="36">
        <v>10000</v>
      </c>
      <c r="E1027" s="366">
        <v>10000</v>
      </c>
      <c r="F1027" s="347">
        <v>10000</v>
      </c>
      <c r="G1027" s="7">
        <f aca="true" t="shared" si="67" ref="G1027:G1041">(D1027-C1027)/C1027</f>
        <v>-0.09090909090909091</v>
      </c>
      <c r="H1027" s="7">
        <f t="shared" si="65"/>
        <v>0</v>
      </c>
    </row>
    <row r="1028" spans="1:8" ht="12.75" hidden="1">
      <c r="A1028" s="90" t="s">
        <v>128</v>
      </c>
      <c r="B1028" s="99" t="s">
        <v>156</v>
      </c>
      <c r="C1028" s="36">
        <v>0</v>
      </c>
      <c r="D1028" s="36">
        <v>0</v>
      </c>
      <c r="E1028" s="366">
        <v>0</v>
      </c>
      <c r="F1028" s="347">
        <v>0</v>
      </c>
      <c r="G1028" s="7" t="e">
        <f t="shared" si="67"/>
        <v>#DIV/0!</v>
      </c>
      <c r="H1028" s="7" t="e">
        <f t="shared" si="65"/>
        <v>#DIV/0!</v>
      </c>
    </row>
    <row r="1029" spans="1:8" s="3" customFormat="1" ht="12.75" hidden="1">
      <c r="A1029" s="62" t="s">
        <v>554</v>
      </c>
      <c r="B1029" s="118" t="s">
        <v>158</v>
      </c>
      <c r="C1029" s="64">
        <f>SUM(C1030:C1033)</f>
        <v>18000</v>
      </c>
      <c r="D1029" s="64">
        <f>SUM(D1030:D1033)</f>
        <v>23000</v>
      </c>
      <c r="E1029" s="367">
        <f>SUM(E1030:E1033)</f>
        <v>23000</v>
      </c>
      <c r="F1029" s="343">
        <f>SUM(F1030:F1033)</f>
        <v>23000</v>
      </c>
      <c r="G1029" s="7">
        <f t="shared" si="67"/>
        <v>0.2777777777777778</v>
      </c>
      <c r="H1029" s="7">
        <f t="shared" si="65"/>
        <v>0</v>
      </c>
    </row>
    <row r="1030" spans="1:8" ht="12.75" hidden="1">
      <c r="A1030" s="90" t="s">
        <v>94</v>
      </c>
      <c r="B1030" s="99" t="s">
        <v>159</v>
      </c>
      <c r="C1030" s="36">
        <v>18000</v>
      </c>
      <c r="D1030" s="36">
        <v>15000</v>
      </c>
      <c r="E1030" s="366">
        <v>15000</v>
      </c>
      <c r="F1030" s="347">
        <v>15000</v>
      </c>
      <c r="G1030" s="7">
        <f t="shared" si="67"/>
        <v>-0.16666666666666666</v>
      </c>
      <c r="H1030" s="7">
        <f t="shared" si="65"/>
        <v>0</v>
      </c>
    </row>
    <row r="1031" spans="1:8" ht="12.75" hidden="1">
      <c r="A1031" s="90" t="s">
        <v>97</v>
      </c>
      <c r="B1031" s="99" t="s">
        <v>160</v>
      </c>
      <c r="C1031" s="36">
        <v>0</v>
      </c>
      <c r="D1031" s="36">
        <v>5000</v>
      </c>
      <c r="E1031" s="366">
        <v>5000</v>
      </c>
      <c r="F1031" s="347">
        <v>5000</v>
      </c>
      <c r="G1031" s="7" t="e">
        <f t="shared" si="67"/>
        <v>#DIV/0!</v>
      </c>
      <c r="H1031" s="7">
        <f t="shared" si="65"/>
        <v>0</v>
      </c>
    </row>
    <row r="1032" spans="1:8" ht="12.75" hidden="1">
      <c r="A1032" s="90" t="s">
        <v>100</v>
      </c>
      <c r="B1032" s="99" t="s">
        <v>161</v>
      </c>
      <c r="C1032" s="36">
        <v>0</v>
      </c>
      <c r="D1032" s="36">
        <v>3000</v>
      </c>
      <c r="E1032" s="366">
        <v>3000</v>
      </c>
      <c r="F1032" s="347">
        <v>3000</v>
      </c>
      <c r="G1032" s="7" t="e">
        <f t="shared" si="67"/>
        <v>#DIV/0!</v>
      </c>
      <c r="H1032" s="7">
        <f t="shared" si="65"/>
        <v>0</v>
      </c>
    </row>
    <row r="1033" spans="1:8" ht="12.75" hidden="1">
      <c r="A1033" s="90" t="s">
        <v>128</v>
      </c>
      <c r="B1033" s="99" t="s">
        <v>162</v>
      </c>
      <c r="C1033" s="36">
        <v>0</v>
      </c>
      <c r="D1033" s="36">
        <v>0</v>
      </c>
      <c r="E1033" s="366">
        <v>0</v>
      </c>
      <c r="F1033" s="347">
        <v>0</v>
      </c>
      <c r="G1033" s="7" t="e">
        <f t="shared" si="67"/>
        <v>#DIV/0!</v>
      </c>
      <c r="H1033" s="7" t="e">
        <f t="shared" si="65"/>
        <v>#DIV/0!</v>
      </c>
    </row>
    <row r="1034" spans="1:8" s="3" customFormat="1" ht="12.75" hidden="1">
      <c r="A1034" s="62" t="s">
        <v>555</v>
      </c>
      <c r="B1034" s="118" t="s">
        <v>164</v>
      </c>
      <c r="C1034" s="64">
        <f>SUM(C1035:C1040)</f>
        <v>60000</v>
      </c>
      <c r="D1034" s="64">
        <f>SUM(D1035:D1040)</f>
        <v>46200</v>
      </c>
      <c r="E1034" s="430">
        <f>SUM(E1035:E1040)</f>
        <v>69300</v>
      </c>
      <c r="F1034" s="343">
        <f>SUM(F1035:F1040)</f>
        <v>69300</v>
      </c>
      <c r="G1034" s="7">
        <f t="shared" si="67"/>
        <v>-0.23</v>
      </c>
      <c r="H1034" s="7">
        <f t="shared" si="65"/>
        <v>0.5</v>
      </c>
    </row>
    <row r="1035" spans="1:8" ht="12.75" hidden="1">
      <c r="A1035" s="90" t="s">
        <v>94</v>
      </c>
      <c r="B1035" s="99" t="s">
        <v>165</v>
      </c>
      <c r="C1035" s="36">
        <v>0</v>
      </c>
      <c r="D1035" s="36">
        <v>46200</v>
      </c>
      <c r="E1035" s="429">
        <v>51000</v>
      </c>
      <c r="F1035" s="347">
        <v>51000</v>
      </c>
      <c r="G1035" s="7" t="e">
        <f t="shared" si="67"/>
        <v>#DIV/0!</v>
      </c>
      <c r="H1035" s="7">
        <f t="shared" si="65"/>
        <v>0.1038961038961039</v>
      </c>
    </row>
    <row r="1036" spans="1:8" ht="12.75" hidden="1">
      <c r="A1036" s="90" t="s">
        <v>97</v>
      </c>
      <c r="B1036" s="99" t="s">
        <v>166</v>
      </c>
      <c r="C1036" s="36">
        <v>60000</v>
      </c>
      <c r="D1036" s="36">
        <v>0</v>
      </c>
      <c r="E1036" s="429">
        <v>8000</v>
      </c>
      <c r="F1036" s="347">
        <v>8000</v>
      </c>
      <c r="G1036" s="7">
        <f t="shared" si="67"/>
        <v>-1</v>
      </c>
      <c r="H1036" s="7" t="e">
        <f t="shared" si="65"/>
        <v>#DIV/0!</v>
      </c>
    </row>
    <row r="1037" spans="1:8" ht="12.75" hidden="1">
      <c r="A1037" s="90" t="s">
        <v>100</v>
      </c>
      <c r="B1037" s="99" t="s">
        <v>167</v>
      </c>
      <c r="C1037" s="36">
        <v>0</v>
      </c>
      <c r="D1037" s="36">
        <v>0</v>
      </c>
      <c r="E1037" s="429">
        <v>2000</v>
      </c>
      <c r="F1037" s="347">
        <v>2000</v>
      </c>
      <c r="G1037" s="7" t="e">
        <f t="shared" si="67"/>
        <v>#DIV/0!</v>
      </c>
      <c r="H1037" s="7" t="e">
        <f t="shared" si="65"/>
        <v>#DIV/0!</v>
      </c>
    </row>
    <row r="1038" spans="1:8" ht="12.75" hidden="1">
      <c r="A1038" s="90" t="s">
        <v>102</v>
      </c>
      <c r="B1038" s="99" t="s">
        <v>168</v>
      </c>
      <c r="C1038" s="36">
        <v>0</v>
      </c>
      <c r="D1038" s="36">
        <v>0</v>
      </c>
      <c r="E1038" s="429">
        <v>1000</v>
      </c>
      <c r="F1038" s="347">
        <v>1000</v>
      </c>
      <c r="G1038" s="7" t="e">
        <f t="shared" si="67"/>
        <v>#DIV/0!</v>
      </c>
      <c r="H1038" s="7" t="e">
        <f t="shared" si="65"/>
        <v>#DIV/0!</v>
      </c>
    </row>
    <row r="1039" spans="1:8" ht="12.75" hidden="1">
      <c r="A1039" s="90" t="s">
        <v>122</v>
      </c>
      <c r="B1039" s="99" t="s">
        <v>169</v>
      </c>
      <c r="C1039" s="36">
        <v>0</v>
      </c>
      <c r="D1039" s="36">
        <v>0</v>
      </c>
      <c r="E1039" s="429">
        <v>2000</v>
      </c>
      <c r="F1039" s="347">
        <v>2000</v>
      </c>
      <c r="G1039" s="7" t="e">
        <f t="shared" si="67"/>
        <v>#DIV/0!</v>
      </c>
      <c r="H1039" s="7" t="e">
        <f t="shared" si="65"/>
        <v>#DIV/0!</v>
      </c>
    </row>
    <row r="1040" spans="1:8" ht="12.75" hidden="1">
      <c r="A1040" s="90" t="s">
        <v>128</v>
      </c>
      <c r="B1040" s="99" t="s">
        <v>170</v>
      </c>
      <c r="C1040" s="36">
        <v>0</v>
      </c>
      <c r="D1040" s="36">
        <v>0</v>
      </c>
      <c r="E1040" s="429">
        <v>5300</v>
      </c>
      <c r="F1040" s="347">
        <v>5300</v>
      </c>
      <c r="G1040" s="7" t="e">
        <f t="shared" si="67"/>
        <v>#DIV/0!</v>
      </c>
      <c r="H1040" s="7" t="e">
        <f t="shared" si="65"/>
        <v>#DIV/0!</v>
      </c>
    </row>
    <row r="1041" spans="1:8" s="3" customFormat="1" ht="12.75" hidden="1">
      <c r="A1041" s="62" t="s">
        <v>806</v>
      </c>
      <c r="B1041" s="118" t="s">
        <v>807</v>
      </c>
      <c r="C1041" s="64">
        <v>0</v>
      </c>
      <c r="D1041" s="64">
        <v>26400</v>
      </c>
      <c r="E1041" s="430">
        <v>0</v>
      </c>
      <c r="F1041" s="343">
        <v>0</v>
      </c>
      <c r="G1041" s="7" t="e">
        <f t="shared" si="67"/>
        <v>#DIV/0!</v>
      </c>
      <c r="H1041" s="7">
        <f t="shared" si="65"/>
        <v>-1</v>
      </c>
    </row>
    <row r="1042" spans="1:8" ht="12.75" hidden="1">
      <c r="A1042" s="34"/>
      <c r="B1042" s="99" t="s">
        <v>833</v>
      </c>
      <c r="C1042" s="36"/>
      <c r="D1042" s="36"/>
      <c r="E1042" s="429">
        <v>0</v>
      </c>
      <c r="F1042" s="347"/>
      <c r="G1042" s="7"/>
      <c r="H1042" s="7" t="e">
        <f t="shared" si="65"/>
        <v>#DIV/0!</v>
      </c>
    </row>
    <row r="1043" spans="1:8" s="3" customFormat="1" ht="12.75" hidden="1">
      <c r="A1043" s="62" t="s">
        <v>797</v>
      </c>
      <c r="B1043" s="118" t="s">
        <v>174</v>
      </c>
      <c r="C1043" s="64">
        <f>SUM(C1044:C1047)</f>
        <v>290000</v>
      </c>
      <c r="D1043" s="64">
        <f>SUM(D1044:D1047)</f>
        <v>380952</v>
      </c>
      <c r="E1043" s="430">
        <f>SUM(E1044:E1047)</f>
        <v>303030</v>
      </c>
      <c r="F1043" s="343">
        <f>SUM(F1044:F1047)</f>
        <v>303030</v>
      </c>
      <c r="G1043" s="8">
        <f aca="true" t="shared" si="68" ref="G1043:G1106">(D1043-C1043)/C1043</f>
        <v>0.31362758620689657</v>
      </c>
      <c r="H1043" s="7">
        <f t="shared" si="65"/>
        <v>-0.20454545454545456</v>
      </c>
    </row>
    <row r="1044" spans="1:8" ht="12.75" hidden="1">
      <c r="A1044" s="90" t="s">
        <v>94</v>
      </c>
      <c r="B1044" s="186" t="s">
        <v>175</v>
      </c>
      <c r="C1044" s="36">
        <v>290000</v>
      </c>
      <c r="D1044" s="36">
        <v>320346</v>
      </c>
      <c r="E1044" s="429">
        <v>303030</v>
      </c>
      <c r="F1044" s="347">
        <v>303030</v>
      </c>
      <c r="G1044" s="7">
        <f t="shared" si="68"/>
        <v>0.10464137931034483</v>
      </c>
      <c r="H1044" s="7">
        <f t="shared" si="65"/>
        <v>-0.05405405405405406</v>
      </c>
    </row>
    <row r="1045" spans="1:8" ht="12.75" hidden="1">
      <c r="A1045" s="90" t="s">
        <v>97</v>
      </c>
      <c r="B1045" s="186" t="s">
        <v>176</v>
      </c>
      <c r="C1045" s="36"/>
      <c r="D1045" s="36"/>
      <c r="E1045" s="366"/>
      <c r="F1045" s="347"/>
      <c r="G1045" s="7" t="e">
        <f t="shared" si="68"/>
        <v>#DIV/0!</v>
      </c>
      <c r="H1045" s="7" t="e">
        <f t="shared" si="65"/>
        <v>#DIV/0!</v>
      </c>
    </row>
    <row r="1046" spans="1:8" ht="12.75" hidden="1">
      <c r="A1046" s="90" t="s">
        <v>100</v>
      </c>
      <c r="B1046" s="186" t="s">
        <v>177</v>
      </c>
      <c r="C1046" s="36"/>
      <c r="D1046" s="36"/>
      <c r="E1046" s="366"/>
      <c r="F1046" s="347"/>
      <c r="G1046" s="7" t="e">
        <f t="shared" si="68"/>
        <v>#DIV/0!</v>
      </c>
      <c r="H1046" s="7" t="e">
        <f t="shared" si="65"/>
        <v>#DIV/0!</v>
      </c>
    </row>
    <row r="1047" spans="1:8" ht="12.75" hidden="1">
      <c r="A1047" s="90" t="s">
        <v>104</v>
      </c>
      <c r="B1047" s="186" t="s">
        <v>178</v>
      </c>
      <c r="C1047" s="36"/>
      <c r="D1047" s="36">
        <v>60606</v>
      </c>
      <c r="E1047" s="429">
        <v>0</v>
      </c>
      <c r="F1047" s="347">
        <v>0</v>
      </c>
      <c r="G1047" s="7" t="e">
        <f t="shared" si="68"/>
        <v>#DIV/0!</v>
      </c>
      <c r="H1047" s="7">
        <f t="shared" si="65"/>
        <v>-1</v>
      </c>
    </row>
    <row r="1048" spans="1:8" s="3" customFormat="1" ht="12.75" hidden="1">
      <c r="A1048" s="62" t="s">
        <v>556</v>
      </c>
      <c r="B1048" s="118" t="s">
        <v>180</v>
      </c>
      <c r="C1048" s="64">
        <f>SUM(C1049)</f>
        <v>3000</v>
      </c>
      <c r="D1048" s="64">
        <f>SUM(D1049)</f>
        <v>4000</v>
      </c>
      <c r="E1048" s="367">
        <f>SUM(E1049)</f>
        <v>4000</v>
      </c>
      <c r="F1048" s="343">
        <f>SUM(F1049)</f>
        <v>4000</v>
      </c>
      <c r="G1048" s="7">
        <f t="shared" si="68"/>
        <v>0.3333333333333333</v>
      </c>
      <c r="H1048" s="7">
        <f t="shared" si="65"/>
        <v>0</v>
      </c>
    </row>
    <row r="1049" spans="1:8" ht="12.75" hidden="1">
      <c r="A1049" s="90"/>
      <c r="B1049" s="99"/>
      <c r="C1049" s="36">
        <v>3000</v>
      </c>
      <c r="D1049" s="36">
        <v>4000</v>
      </c>
      <c r="E1049" s="366">
        <v>4000</v>
      </c>
      <c r="F1049" s="347">
        <v>4000</v>
      </c>
      <c r="G1049" s="7">
        <f t="shared" si="68"/>
        <v>0.3333333333333333</v>
      </c>
      <c r="H1049" s="7">
        <f t="shared" si="65"/>
        <v>0</v>
      </c>
    </row>
    <row r="1050" spans="1:8" s="3" customFormat="1" ht="12.75" hidden="1">
      <c r="A1050" s="62" t="s">
        <v>799</v>
      </c>
      <c r="B1050" s="118" t="s">
        <v>18</v>
      </c>
      <c r="C1050" s="64">
        <f>SUM(C1051:C1056)</f>
        <v>79870</v>
      </c>
      <c r="D1050" s="64">
        <f>SUM(D1051:D1056)</f>
        <v>132000</v>
      </c>
      <c r="E1050" s="430">
        <f>SUM(E1051:E1056)</f>
        <v>126000</v>
      </c>
      <c r="F1050" s="343">
        <f>SUM(F1051:F1056)</f>
        <v>126000</v>
      </c>
      <c r="G1050" s="7">
        <f t="shared" si="68"/>
        <v>0.6526856141229498</v>
      </c>
      <c r="H1050" s="7">
        <f t="shared" si="65"/>
        <v>-0.045454545454545456</v>
      </c>
    </row>
    <row r="1051" spans="1:8" ht="12.75" hidden="1">
      <c r="A1051" s="90" t="s">
        <v>97</v>
      </c>
      <c r="B1051" s="99" t="s">
        <v>182</v>
      </c>
      <c r="C1051" s="36">
        <v>79870</v>
      </c>
      <c r="D1051" s="36">
        <v>132000</v>
      </c>
      <c r="E1051" s="429">
        <v>126000</v>
      </c>
      <c r="F1051" s="347">
        <v>126000</v>
      </c>
      <c r="G1051" s="7">
        <f t="shared" si="68"/>
        <v>0.6526856141229498</v>
      </c>
      <c r="H1051" s="7">
        <f t="shared" si="65"/>
        <v>-0.045454545454545456</v>
      </c>
    </row>
    <row r="1052" spans="1:8" ht="12.75" hidden="1">
      <c r="A1052" s="90" t="s">
        <v>100</v>
      </c>
      <c r="B1052" s="99" t="s">
        <v>183</v>
      </c>
      <c r="C1052" s="36">
        <v>0</v>
      </c>
      <c r="D1052" s="36">
        <v>0</v>
      </c>
      <c r="E1052" s="366">
        <v>0</v>
      </c>
      <c r="F1052" s="347">
        <v>0</v>
      </c>
      <c r="G1052" s="7" t="e">
        <f t="shared" si="68"/>
        <v>#DIV/0!</v>
      </c>
      <c r="H1052" s="7" t="e">
        <f aca="true" t="shared" si="69" ref="H1052:H1115">(F1052-D1052)/D1052</f>
        <v>#DIV/0!</v>
      </c>
    </row>
    <row r="1053" spans="1:8" ht="12.75" hidden="1">
      <c r="A1053" s="90" t="s">
        <v>128</v>
      </c>
      <c r="B1053" s="99" t="s">
        <v>184</v>
      </c>
      <c r="C1053" s="36">
        <v>0</v>
      </c>
      <c r="D1053" s="36">
        <v>0</v>
      </c>
      <c r="E1053" s="366">
        <v>0</v>
      </c>
      <c r="F1053" s="347">
        <v>0</v>
      </c>
      <c r="G1053" s="7" t="e">
        <f t="shared" si="68"/>
        <v>#DIV/0!</v>
      </c>
      <c r="H1053" s="7" t="e">
        <f t="shared" si="69"/>
        <v>#DIV/0!</v>
      </c>
    </row>
    <row r="1054" spans="1:8" ht="12.75" hidden="1">
      <c r="A1054" s="90" t="s">
        <v>104</v>
      </c>
      <c r="B1054" s="99" t="s">
        <v>185</v>
      </c>
      <c r="C1054" s="36">
        <v>0</v>
      </c>
      <c r="D1054" s="36">
        <v>0</v>
      </c>
      <c r="E1054" s="366">
        <v>0</v>
      </c>
      <c r="F1054" s="347">
        <v>0</v>
      </c>
      <c r="G1054" s="7" t="e">
        <f t="shared" si="68"/>
        <v>#DIV/0!</v>
      </c>
      <c r="H1054" s="7" t="e">
        <f t="shared" si="69"/>
        <v>#DIV/0!</v>
      </c>
    </row>
    <row r="1055" spans="1:8" ht="12.75" hidden="1">
      <c r="A1055" s="90" t="s">
        <v>122</v>
      </c>
      <c r="B1055" s="99" t="s">
        <v>186</v>
      </c>
      <c r="C1055" s="36">
        <v>0</v>
      </c>
      <c r="D1055" s="36">
        <v>0</v>
      </c>
      <c r="E1055" s="366">
        <v>0</v>
      </c>
      <c r="F1055" s="347">
        <v>0</v>
      </c>
      <c r="G1055" s="7" t="e">
        <f t="shared" si="68"/>
        <v>#DIV/0!</v>
      </c>
      <c r="H1055" s="7" t="e">
        <f t="shared" si="69"/>
        <v>#DIV/0!</v>
      </c>
    </row>
    <row r="1056" spans="1:8" ht="12.75" hidden="1">
      <c r="A1056" s="90"/>
      <c r="B1056" s="99" t="s">
        <v>187</v>
      </c>
      <c r="C1056" s="36">
        <v>0</v>
      </c>
      <c r="D1056" s="36">
        <v>0</v>
      </c>
      <c r="E1056" s="366">
        <v>0</v>
      </c>
      <c r="F1056" s="347">
        <v>0</v>
      </c>
      <c r="G1056" s="7" t="e">
        <f t="shared" si="68"/>
        <v>#DIV/0!</v>
      </c>
      <c r="H1056" s="7" t="e">
        <f t="shared" si="69"/>
        <v>#DIV/0!</v>
      </c>
    </row>
    <row r="1057" spans="1:8" ht="25.5">
      <c r="A1057" s="90" t="s">
        <v>557</v>
      </c>
      <c r="B1057" s="234" t="s">
        <v>404</v>
      </c>
      <c r="C1057" s="36">
        <v>120000</v>
      </c>
      <c r="D1057" s="36">
        <f>SUM(D1058)</f>
        <v>150000</v>
      </c>
      <c r="E1057" s="429">
        <f>SUM(E1058)</f>
        <v>400000</v>
      </c>
      <c r="F1057" s="347">
        <v>400000</v>
      </c>
      <c r="G1057" s="7">
        <f t="shared" si="68"/>
        <v>0.25</v>
      </c>
      <c r="H1057" s="7">
        <f t="shared" si="69"/>
        <v>1.6666666666666667</v>
      </c>
    </row>
    <row r="1058" spans="1:8" ht="12.75" hidden="1">
      <c r="A1058" s="267" t="s">
        <v>557</v>
      </c>
      <c r="B1058" s="76" t="s">
        <v>21</v>
      </c>
      <c r="C1058" s="64">
        <f>SUM(C1059)</f>
        <v>120000</v>
      </c>
      <c r="D1058" s="64">
        <f>D1059</f>
        <v>150000</v>
      </c>
      <c r="E1058" s="430">
        <f>E1059</f>
        <v>400000</v>
      </c>
      <c r="F1058" s="347">
        <f>F1059</f>
        <v>150000</v>
      </c>
      <c r="G1058" s="7">
        <f t="shared" si="68"/>
        <v>0.25</v>
      </c>
      <c r="H1058" s="7">
        <f t="shared" si="69"/>
        <v>0</v>
      </c>
    </row>
    <row r="1059" spans="1:8" ht="12.75" hidden="1">
      <c r="A1059" s="92" t="s">
        <v>94</v>
      </c>
      <c r="B1059" s="91" t="s">
        <v>190</v>
      </c>
      <c r="C1059" s="33">
        <f>SUM(C1060:C1062)</f>
        <v>120000</v>
      </c>
      <c r="D1059" s="33">
        <f>SUM(D1060:D1062)</f>
        <v>150000</v>
      </c>
      <c r="E1059" s="436">
        <f>SUM(E1060:E1062)</f>
        <v>400000</v>
      </c>
      <c r="F1059" s="544">
        <f>SUM(F1060:F1062)</f>
        <v>150000</v>
      </c>
      <c r="G1059" s="7">
        <f t="shared" si="68"/>
        <v>0.25</v>
      </c>
      <c r="H1059" s="7">
        <f t="shared" si="69"/>
        <v>0</v>
      </c>
    </row>
    <row r="1060" spans="1:8" ht="12.75" hidden="1">
      <c r="A1060" s="85"/>
      <c r="B1060" s="99" t="s">
        <v>309</v>
      </c>
      <c r="C1060" s="36">
        <v>120000</v>
      </c>
      <c r="D1060" s="36">
        <v>150000</v>
      </c>
      <c r="E1060" s="366"/>
      <c r="F1060" s="347">
        <v>150000</v>
      </c>
      <c r="G1060" s="7">
        <f t="shared" si="68"/>
        <v>0.25</v>
      </c>
      <c r="H1060" s="7">
        <f t="shared" si="69"/>
        <v>0</v>
      </c>
    </row>
    <row r="1061" spans="1:8" ht="12.75" hidden="1">
      <c r="A1061" s="85"/>
      <c r="B1061" s="99" t="s">
        <v>191</v>
      </c>
      <c r="C1061" s="36"/>
      <c r="D1061" s="36">
        <v>0</v>
      </c>
      <c r="E1061" s="429">
        <v>400000</v>
      </c>
      <c r="F1061" s="347">
        <v>0</v>
      </c>
      <c r="G1061" s="7" t="e">
        <f t="shared" si="68"/>
        <v>#DIV/0!</v>
      </c>
      <c r="H1061" s="7" t="e">
        <f t="shared" si="69"/>
        <v>#DIV/0!</v>
      </c>
    </row>
    <row r="1062" spans="1:8" ht="12.75" hidden="1">
      <c r="A1062" s="85"/>
      <c r="B1062" s="99" t="s">
        <v>193</v>
      </c>
      <c r="C1062" s="36"/>
      <c r="D1062" s="36"/>
      <c r="E1062" s="366"/>
      <c r="F1062" s="347"/>
      <c r="G1062" s="7" t="e">
        <f t="shared" si="68"/>
        <v>#DIV/0!</v>
      </c>
      <c r="H1062" s="7" t="e">
        <f t="shared" si="69"/>
        <v>#DIV/0!</v>
      </c>
    </row>
    <row r="1063" spans="1:8" ht="12.75">
      <c r="A1063" s="287" t="s">
        <v>689</v>
      </c>
      <c r="B1063" s="159" t="s">
        <v>211</v>
      </c>
      <c r="C1063" s="158">
        <f>C1064+C1076+C1137</f>
        <v>2594626.1</v>
      </c>
      <c r="D1063" s="158">
        <f>D1064+D1076+D1137</f>
        <v>2751479.71</v>
      </c>
      <c r="E1063" s="437">
        <f>E1064+E1076+E1137</f>
        <v>2932299.59</v>
      </c>
      <c r="F1063" s="551">
        <f>F1064+F1076+F1137</f>
        <v>2714642.1</v>
      </c>
      <c r="G1063" s="7">
        <f t="shared" si="68"/>
        <v>0.06045326145451164</v>
      </c>
      <c r="H1063" s="7">
        <f t="shared" si="69"/>
        <v>-0.013388290622720917</v>
      </c>
    </row>
    <row r="1064" spans="1:8" ht="12.75">
      <c r="A1064" s="90" t="s">
        <v>546</v>
      </c>
      <c r="B1064" s="99" t="s">
        <v>91</v>
      </c>
      <c r="C1064" s="88">
        <f>C1065+C1073+C1074+C1075</f>
        <v>1656376.1</v>
      </c>
      <c r="D1064" s="88">
        <f>D1065+D1073+D1074+D1075</f>
        <v>1774783.71</v>
      </c>
      <c r="E1064" s="435">
        <f>E1065+E1073+E1074+E1075</f>
        <v>2057173.59</v>
      </c>
      <c r="F1064" s="88">
        <f>F1065+F1073+F1074+F1075</f>
        <v>1844516.1</v>
      </c>
      <c r="G1064" s="7">
        <f t="shared" si="68"/>
        <v>0.07148594452672909</v>
      </c>
      <c r="H1064" s="7">
        <f t="shared" si="69"/>
        <v>0.03929064122410732</v>
      </c>
    </row>
    <row r="1065" spans="1:8" s="3" customFormat="1" ht="12.75" hidden="1">
      <c r="A1065" s="62" t="s">
        <v>727</v>
      </c>
      <c r="B1065" s="118" t="s">
        <v>93</v>
      </c>
      <c r="C1065" s="64">
        <f>SUM(C1066:C1072)</f>
        <v>1240670</v>
      </c>
      <c r="D1065" s="64">
        <f>SUM(D1066:D1072)</f>
        <v>1329426</v>
      </c>
      <c r="E1065" s="430">
        <f>SUM(E1066:E1072)</f>
        <v>1540954</v>
      </c>
      <c r="F1065" s="343">
        <f>SUM(F1066:F1072)</f>
        <v>1381660</v>
      </c>
      <c r="G1065" s="8">
        <f t="shared" si="68"/>
        <v>0.07153876534453159</v>
      </c>
      <c r="H1065" s="7">
        <f t="shared" si="69"/>
        <v>0.03929064122410725</v>
      </c>
    </row>
    <row r="1066" spans="1:8" ht="12.75" hidden="1">
      <c r="A1066" s="90" t="s">
        <v>94</v>
      </c>
      <c r="B1066" s="99" t="s">
        <v>95</v>
      </c>
      <c r="C1066" s="36">
        <v>1240670</v>
      </c>
      <c r="D1066" s="36">
        <v>1321926</v>
      </c>
      <c r="E1066" s="429">
        <v>1530954</v>
      </c>
      <c r="F1066" s="347">
        <v>1381660</v>
      </c>
      <c r="G1066" s="7">
        <f t="shared" si="68"/>
        <v>0.06549364456301837</v>
      </c>
      <c r="H1066" s="7">
        <f t="shared" si="69"/>
        <v>0.04518709821881104</v>
      </c>
    </row>
    <row r="1067" spans="1:8" ht="12.75" hidden="1">
      <c r="A1067" s="90" t="s">
        <v>94</v>
      </c>
      <c r="B1067" s="99" t="s">
        <v>96</v>
      </c>
      <c r="C1067" s="36">
        <v>0</v>
      </c>
      <c r="D1067" s="36">
        <v>0</v>
      </c>
      <c r="E1067" s="366">
        <v>0</v>
      </c>
      <c r="F1067" s="347">
        <v>0</v>
      </c>
      <c r="G1067" s="7" t="e">
        <f t="shared" si="68"/>
        <v>#DIV/0!</v>
      </c>
      <c r="H1067" s="7" t="e">
        <f t="shared" si="69"/>
        <v>#DIV/0!</v>
      </c>
    </row>
    <row r="1068" spans="1:8" ht="12.75" hidden="1">
      <c r="A1068" s="90" t="s">
        <v>97</v>
      </c>
      <c r="B1068" s="99" t="s">
        <v>98</v>
      </c>
      <c r="C1068" s="36"/>
      <c r="D1068" s="36">
        <v>0</v>
      </c>
      <c r="E1068" s="366">
        <v>0</v>
      </c>
      <c r="F1068" s="347">
        <v>0</v>
      </c>
      <c r="G1068" s="7" t="e">
        <f t="shared" si="68"/>
        <v>#DIV/0!</v>
      </c>
      <c r="H1068" s="7" t="e">
        <f t="shared" si="69"/>
        <v>#DIV/0!</v>
      </c>
    </row>
    <row r="1069" spans="1:8" ht="12.75" hidden="1">
      <c r="A1069" s="90"/>
      <c r="B1069" s="99" t="s">
        <v>99</v>
      </c>
      <c r="C1069" s="36"/>
      <c r="D1069" s="36">
        <v>0</v>
      </c>
      <c r="E1069" s="366">
        <v>0</v>
      </c>
      <c r="F1069" s="347">
        <v>0</v>
      </c>
      <c r="G1069" s="7" t="e">
        <f t="shared" si="68"/>
        <v>#DIV/0!</v>
      </c>
      <c r="H1069" s="7" t="e">
        <f t="shared" si="69"/>
        <v>#DIV/0!</v>
      </c>
    </row>
    <row r="1070" spans="1:8" ht="12.75" hidden="1">
      <c r="A1070" s="90" t="s">
        <v>100</v>
      </c>
      <c r="B1070" s="99" t="s">
        <v>101</v>
      </c>
      <c r="C1070" s="36"/>
      <c r="D1070" s="36">
        <v>0</v>
      </c>
      <c r="E1070" s="366">
        <v>0</v>
      </c>
      <c r="F1070" s="347">
        <v>0</v>
      </c>
      <c r="G1070" s="7" t="e">
        <f t="shared" si="68"/>
        <v>#DIV/0!</v>
      </c>
      <c r="H1070" s="7" t="e">
        <f t="shared" si="69"/>
        <v>#DIV/0!</v>
      </c>
    </row>
    <row r="1071" spans="1:8" ht="12.75" hidden="1">
      <c r="A1071" s="90" t="s">
        <v>102</v>
      </c>
      <c r="B1071" s="99" t="s">
        <v>103</v>
      </c>
      <c r="C1071" s="36"/>
      <c r="D1071" s="36">
        <v>0</v>
      </c>
      <c r="E1071" s="366">
        <v>0</v>
      </c>
      <c r="F1071" s="347">
        <v>0</v>
      </c>
      <c r="G1071" s="7" t="e">
        <f t="shared" si="68"/>
        <v>#DIV/0!</v>
      </c>
      <c r="H1071" s="7" t="e">
        <f t="shared" si="69"/>
        <v>#DIV/0!</v>
      </c>
    </row>
    <row r="1072" spans="1:8" ht="12.75" hidden="1">
      <c r="A1072" s="90" t="s">
        <v>104</v>
      </c>
      <c r="B1072" s="99" t="s">
        <v>105</v>
      </c>
      <c r="C1072" s="36">
        <v>0</v>
      </c>
      <c r="D1072" s="36">
        <v>7500</v>
      </c>
      <c r="E1072" s="429">
        <v>10000</v>
      </c>
      <c r="F1072" s="347">
        <v>0</v>
      </c>
      <c r="G1072" s="7" t="e">
        <f t="shared" si="68"/>
        <v>#DIV/0!</v>
      </c>
      <c r="H1072" s="7">
        <f t="shared" si="69"/>
        <v>-1</v>
      </c>
    </row>
    <row r="1073" spans="1:8" ht="12.75" hidden="1">
      <c r="A1073" s="62" t="s">
        <v>729</v>
      </c>
      <c r="B1073" s="118" t="s">
        <v>109</v>
      </c>
      <c r="C1073" s="64"/>
      <c r="D1073" s="64"/>
      <c r="E1073" s="367"/>
      <c r="F1073" s="343"/>
      <c r="G1073" s="7" t="e">
        <f t="shared" si="68"/>
        <v>#DIV/0!</v>
      </c>
      <c r="H1073" s="7" t="e">
        <f t="shared" si="69"/>
        <v>#DIV/0!</v>
      </c>
    </row>
    <row r="1074" spans="1:8" ht="12.75" hidden="1">
      <c r="A1074" s="62" t="s">
        <v>548</v>
      </c>
      <c r="B1074" s="118" t="s">
        <v>111</v>
      </c>
      <c r="C1074" s="64">
        <f>C1065*0.33</f>
        <v>409421.10000000003</v>
      </c>
      <c r="D1074" s="64">
        <f>D1065*0.33</f>
        <v>438710.58</v>
      </c>
      <c r="E1074" s="430">
        <f>E1065*0.33</f>
        <v>508514.82</v>
      </c>
      <c r="F1074" s="343">
        <f>F1065*0.33</f>
        <v>455947.80000000005</v>
      </c>
      <c r="G1074" s="7">
        <f t="shared" si="68"/>
        <v>0.07153876534453153</v>
      </c>
      <c r="H1074" s="7">
        <f t="shared" si="69"/>
        <v>0.03929064122410732</v>
      </c>
    </row>
    <row r="1075" spans="1:8" ht="12.75" hidden="1">
      <c r="A1075" s="62" t="s">
        <v>549</v>
      </c>
      <c r="B1075" s="118" t="s">
        <v>113</v>
      </c>
      <c r="C1075" s="64">
        <v>6285</v>
      </c>
      <c r="D1075" s="187">
        <f>D1065*0.005</f>
        <v>6647.13</v>
      </c>
      <c r="E1075" s="430">
        <f>E1065*0.005</f>
        <v>7704.77</v>
      </c>
      <c r="F1075" s="343">
        <f>F1065*0.005</f>
        <v>6908.3</v>
      </c>
      <c r="G1075" s="7">
        <f t="shared" si="68"/>
        <v>0.05761813842482102</v>
      </c>
      <c r="H1075" s="7">
        <f t="shared" si="69"/>
        <v>0.039290641224107255</v>
      </c>
    </row>
    <row r="1076" spans="1:8" ht="12.75">
      <c r="A1076" s="90" t="s">
        <v>550</v>
      </c>
      <c r="B1076" s="99" t="s">
        <v>114</v>
      </c>
      <c r="C1076" s="88">
        <f>C1077+C1088+C1091+C1094+C1104+C1110+C1115+C1122+C1123+C1128+C1130</f>
        <v>878250</v>
      </c>
      <c r="D1076" s="88">
        <f>D1077+D1088+D1091+D1094+D1104+D1110+D1115+D1122+D1123+D1128+D1130</f>
        <v>926696</v>
      </c>
      <c r="E1076" s="429">
        <f>E1077+E1088+E1091+E1094+E1104+E1110+E1115+E1122+E1123+E1128+E1130</f>
        <v>875126</v>
      </c>
      <c r="F1076" s="347">
        <f>F1077+F1088+F1091+F1094+F1104+F1110+F1115+F1122+F1123+F1128+F1130</f>
        <v>870126</v>
      </c>
      <c r="G1076" s="7">
        <f t="shared" si="68"/>
        <v>0.055161969826359236</v>
      </c>
      <c r="H1076" s="7">
        <f t="shared" si="69"/>
        <v>-0.06104483023558967</v>
      </c>
    </row>
    <row r="1077" spans="1:8" s="3" customFormat="1" ht="12.75" hidden="1">
      <c r="A1077" s="62" t="s">
        <v>551</v>
      </c>
      <c r="B1077" s="118" t="s">
        <v>764</v>
      </c>
      <c r="C1077" s="64">
        <f>SUM(C1078:C1087)</f>
        <v>27000</v>
      </c>
      <c r="D1077" s="187">
        <f>SUM(D1078:D1087)</f>
        <v>33300</v>
      </c>
      <c r="E1077" s="430">
        <f>SUM(E1078:E1087)</f>
        <v>33000</v>
      </c>
      <c r="F1077" s="343">
        <f>SUM(F1078:F1087)</f>
        <v>33000</v>
      </c>
      <c r="G1077" s="8">
        <f t="shared" si="68"/>
        <v>0.23333333333333334</v>
      </c>
      <c r="H1077" s="7">
        <f t="shared" si="69"/>
        <v>-0.009009009009009009</v>
      </c>
    </row>
    <row r="1078" spans="1:8" ht="12.75" hidden="1">
      <c r="A1078" s="90" t="s">
        <v>94</v>
      </c>
      <c r="B1078" s="99" t="s">
        <v>117</v>
      </c>
      <c r="C1078" s="36">
        <v>27000</v>
      </c>
      <c r="D1078" s="161">
        <v>33300</v>
      </c>
      <c r="E1078" s="429">
        <v>7000</v>
      </c>
      <c r="F1078" s="347">
        <v>7000</v>
      </c>
      <c r="G1078" s="7">
        <f t="shared" si="68"/>
        <v>0.23333333333333334</v>
      </c>
      <c r="H1078" s="7">
        <f t="shared" si="69"/>
        <v>-0.7897897897897898</v>
      </c>
    </row>
    <row r="1079" spans="1:8" ht="12.75" hidden="1">
      <c r="A1079" s="90" t="s">
        <v>97</v>
      </c>
      <c r="B1079" s="99" t="s">
        <v>118</v>
      </c>
      <c r="C1079" s="36">
        <v>0</v>
      </c>
      <c r="D1079" s="161">
        <v>0</v>
      </c>
      <c r="E1079" s="429">
        <v>2000</v>
      </c>
      <c r="F1079" s="347">
        <v>2000</v>
      </c>
      <c r="G1079" s="7" t="e">
        <f t="shared" si="68"/>
        <v>#DIV/0!</v>
      </c>
      <c r="H1079" s="7" t="e">
        <f t="shared" si="69"/>
        <v>#DIV/0!</v>
      </c>
    </row>
    <row r="1080" spans="1:8" ht="12.75" hidden="1">
      <c r="A1080" s="90" t="s">
        <v>100</v>
      </c>
      <c r="B1080" s="99" t="s">
        <v>119</v>
      </c>
      <c r="C1080" s="36">
        <v>0</v>
      </c>
      <c r="D1080" s="161">
        <v>0</v>
      </c>
      <c r="E1080" s="429">
        <v>4000</v>
      </c>
      <c r="F1080" s="347">
        <v>4000</v>
      </c>
      <c r="G1080" s="7" t="e">
        <f t="shared" si="68"/>
        <v>#DIV/0!</v>
      </c>
      <c r="H1080" s="7" t="e">
        <f t="shared" si="69"/>
        <v>#DIV/0!</v>
      </c>
    </row>
    <row r="1081" spans="1:8" ht="12.75" hidden="1">
      <c r="A1081" s="90" t="s">
        <v>102</v>
      </c>
      <c r="B1081" s="99" t="s">
        <v>120</v>
      </c>
      <c r="C1081" s="36">
        <v>0</v>
      </c>
      <c r="D1081" s="161">
        <v>0</v>
      </c>
      <c r="E1081" s="429">
        <v>500</v>
      </c>
      <c r="F1081" s="347">
        <v>500</v>
      </c>
      <c r="G1081" s="7" t="e">
        <f t="shared" si="68"/>
        <v>#DIV/0!</v>
      </c>
      <c r="H1081" s="7" t="e">
        <f t="shared" si="69"/>
        <v>#DIV/0!</v>
      </c>
    </row>
    <row r="1082" spans="1:8" ht="12.75" hidden="1">
      <c r="A1082" s="90" t="s">
        <v>104</v>
      </c>
      <c r="B1082" s="99" t="s">
        <v>121</v>
      </c>
      <c r="C1082" s="36">
        <v>0</v>
      </c>
      <c r="D1082" s="161">
        <v>0</v>
      </c>
      <c r="E1082" s="429">
        <v>6000</v>
      </c>
      <c r="F1082" s="347">
        <v>6000</v>
      </c>
      <c r="G1082" s="7" t="e">
        <f t="shared" si="68"/>
        <v>#DIV/0!</v>
      </c>
      <c r="H1082" s="7" t="e">
        <f t="shared" si="69"/>
        <v>#DIV/0!</v>
      </c>
    </row>
    <row r="1083" spans="1:8" ht="12.75" hidden="1">
      <c r="A1083" s="90" t="s">
        <v>122</v>
      </c>
      <c r="B1083" s="99" t="s">
        <v>123</v>
      </c>
      <c r="C1083" s="36">
        <v>0</v>
      </c>
      <c r="D1083" s="161">
        <v>0</v>
      </c>
      <c r="E1083" s="429">
        <v>0</v>
      </c>
      <c r="F1083" s="347">
        <v>0</v>
      </c>
      <c r="G1083" s="7" t="e">
        <f t="shared" si="68"/>
        <v>#DIV/0!</v>
      </c>
      <c r="H1083" s="7" t="e">
        <f t="shared" si="69"/>
        <v>#DIV/0!</v>
      </c>
    </row>
    <row r="1084" spans="1:8" ht="12.75" hidden="1">
      <c r="A1084" s="90" t="s">
        <v>124</v>
      </c>
      <c r="B1084" s="99" t="s">
        <v>125</v>
      </c>
      <c r="C1084" s="36"/>
      <c r="D1084" s="161">
        <v>0</v>
      </c>
      <c r="E1084" s="429">
        <v>5000</v>
      </c>
      <c r="F1084" s="347">
        <v>5000</v>
      </c>
      <c r="G1084" s="7" t="e">
        <f t="shared" si="68"/>
        <v>#DIV/0!</v>
      </c>
      <c r="H1084" s="7" t="e">
        <f t="shared" si="69"/>
        <v>#DIV/0!</v>
      </c>
    </row>
    <row r="1085" spans="1:8" ht="12.75" hidden="1">
      <c r="A1085" s="90" t="s">
        <v>126</v>
      </c>
      <c r="B1085" s="99" t="s">
        <v>127</v>
      </c>
      <c r="C1085" s="36"/>
      <c r="D1085" s="161">
        <v>0</v>
      </c>
      <c r="E1085" s="429">
        <v>0</v>
      </c>
      <c r="F1085" s="347">
        <v>0</v>
      </c>
      <c r="G1085" s="7" t="e">
        <f t="shared" si="68"/>
        <v>#DIV/0!</v>
      </c>
      <c r="H1085" s="7" t="e">
        <f t="shared" si="69"/>
        <v>#DIV/0!</v>
      </c>
    </row>
    <row r="1086" spans="1:8" ht="12.75" hidden="1">
      <c r="A1086" s="90" t="s">
        <v>128</v>
      </c>
      <c r="B1086" s="99" t="s">
        <v>129</v>
      </c>
      <c r="C1086" s="36">
        <v>0</v>
      </c>
      <c r="D1086" s="161">
        <v>0</v>
      </c>
      <c r="E1086" s="429">
        <v>8500</v>
      </c>
      <c r="F1086" s="347">
        <v>8500</v>
      </c>
      <c r="G1086" s="7" t="e">
        <f t="shared" si="68"/>
        <v>#DIV/0!</v>
      </c>
      <c r="H1086" s="7" t="e">
        <f t="shared" si="69"/>
        <v>#DIV/0!</v>
      </c>
    </row>
    <row r="1087" spans="1:8" ht="12.75" hidden="1">
      <c r="A1087" s="90" t="s">
        <v>130</v>
      </c>
      <c r="B1087" s="99" t="s">
        <v>131</v>
      </c>
      <c r="C1087" s="36">
        <v>0</v>
      </c>
      <c r="D1087" s="161">
        <v>0</v>
      </c>
      <c r="E1087" s="447">
        <v>0</v>
      </c>
      <c r="F1087" s="347">
        <v>0</v>
      </c>
      <c r="G1087" s="7" t="e">
        <f t="shared" si="68"/>
        <v>#DIV/0!</v>
      </c>
      <c r="H1087" s="7" t="e">
        <f t="shared" si="69"/>
        <v>#DIV/0!</v>
      </c>
    </row>
    <row r="1088" spans="1:8" s="3" customFormat="1" ht="12.75" hidden="1">
      <c r="A1088" s="62" t="s">
        <v>552</v>
      </c>
      <c r="B1088" s="118" t="s">
        <v>133</v>
      </c>
      <c r="C1088" s="64">
        <f>SUM(C1089:C1090)</f>
        <v>6000</v>
      </c>
      <c r="D1088" s="187">
        <f>SUM(D1089:D1090)</f>
        <v>6000</v>
      </c>
      <c r="E1088" s="367">
        <f>SUM(E1089:E1090)</f>
        <v>6000</v>
      </c>
      <c r="F1088" s="343">
        <f>SUM(F1089:F1090)</f>
        <v>6000</v>
      </c>
      <c r="G1088" s="8">
        <f t="shared" si="68"/>
        <v>0</v>
      </c>
      <c r="H1088" s="7">
        <f t="shared" si="69"/>
        <v>0</v>
      </c>
    </row>
    <row r="1089" spans="1:8" ht="12.75" hidden="1">
      <c r="A1089" s="90" t="s">
        <v>94</v>
      </c>
      <c r="B1089" s="99" t="s">
        <v>134</v>
      </c>
      <c r="C1089" s="36">
        <v>6000</v>
      </c>
      <c r="D1089" s="161">
        <v>6000</v>
      </c>
      <c r="E1089" s="366">
        <v>6000</v>
      </c>
      <c r="F1089" s="347">
        <v>6000</v>
      </c>
      <c r="G1089" s="7">
        <f t="shared" si="68"/>
        <v>0</v>
      </c>
      <c r="H1089" s="7">
        <f t="shared" si="69"/>
        <v>0</v>
      </c>
    </row>
    <row r="1090" spans="1:8" ht="12.75" hidden="1">
      <c r="A1090" s="90" t="s">
        <v>97</v>
      </c>
      <c r="B1090" s="99" t="s">
        <v>135</v>
      </c>
      <c r="C1090" s="36">
        <v>0</v>
      </c>
      <c r="D1090" s="161">
        <v>0</v>
      </c>
      <c r="E1090" s="366">
        <v>0</v>
      </c>
      <c r="F1090" s="347">
        <v>0</v>
      </c>
      <c r="G1090" s="7" t="e">
        <f t="shared" si="68"/>
        <v>#DIV/0!</v>
      </c>
      <c r="H1090" s="7" t="e">
        <f t="shared" si="69"/>
        <v>#DIV/0!</v>
      </c>
    </row>
    <row r="1091" spans="1:8" s="3" customFormat="1" ht="12.75" hidden="1">
      <c r="A1091" s="62" t="s">
        <v>553</v>
      </c>
      <c r="B1091" s="118" t="s">
        <v>137</v>
      </c>
      <c r="C1091" s="64">
        <f>SUM(C1092:C1093)</f>
        <v>0</v>
      </c>
      <c r="D1091" s="187">
        <f>SUM(D1092:D1093)</f>
        <v>19000</v>
      </c>
      <c r="E1091" s="430">
        <f>SUM(E1092:E1093)</f>
        <v>27000</v>
      </c>
      <c r="F1091" s="343">
        <f>SUM(F1092:F1093)</f>
        <v>22000</v>
      </c>
      <c r="G1091" s="8" t="e">
        <f t="shared" si="68"/>
        <v>#DIV/0!</v>
      </c>
      <c r="H1091" s="7">
        <f t="shared" si="69"/>
        <v>0.15789473684210525</v>
      </c>
    </row>
    <row r="1092" spans="1:8" ht="12.75" hidden="1">
      <c r="A1092" s="90" t="s">
        <v>94</v>
      </c>
      <c r="B1092" s="99" t="s">
        <v>138</v>
      </c>
      <c r="C1092" s="36">
        <v>0</v>
      </c>
      <c r="D1092" s="161">
        <v>7000</v>
      </c>
      <c r="E1092" s="429">
        <v>12000</v>
      </c>
      <c r="F1092" s="347">
        <v>7000</v>
      </c>
      <c r="G1092" s="7" t="e">
        <f t="shared" si="68"/>
        <v>#DIV/0!</v>
      </c>
      <c r="H1092" s="7">
        <f t="shared" si="69"/>
        <v>0</v>
      </c>
    </row>
    <row r="1093" spans="1:8" ht="12.75" hidden="1">
      <c r="A1093" s="90" t="s">
        <v>94</v>
      </c>
      <c r="B1093" s="99" t="s">
        <v>139</v>
      </c>
      <c r="C1093" s="36">
        <v>0</v>
      </c>
      <c r="D1093" s="161">
        <v>12000</v>
      </c>
      <c r="E1093" s="429">
        <v>15000</v>
      </c>
      <c r="F1093" s="347">
        <v>15000</v>
      </c>
      <c r="G1093" s="7" t="e">
        <f t="shared" si="68"/>
        <v>#DIV/0!</v>
      </c>
      <c r="H1093" s="7">
        <f t="shared" si="69"/>
        <v>0.25</v>
      </c>
    </row>
    <row r="1094" spans="1:8" s="3" customFormat="1" ht="12.75" hidden="1">
      <c r="A1094" s="62" t="s">
        <v>746</v>
      </c>
      <c r="B1094" s="118" t="s">
        <v>141</v>
      </c>
      <c r="C1094" s="64">
        <f>SUM(C1095:C1103)</f>
        <v>330000</v>
      </c>
      <c r="D1094" s="187">
        <f>SUM(D1095:D1103)</f>
        <v>339000</v>
      </c>
      <c r="E1094" s="367">
        <f>SUM(E1095:E1103)</f>
        <v>339000</v>
      </c>
      <c r="F1094" s="343">
        <f>SUM(F1095:F1103)</f>
        <v>339000</v>
      </c>
      <c r="G1094" s="8">
        <f t="shared" si="68"/>
        <v>0.02727272727272727</v>
      </c>
      <c r="H1094" s="7">
        <f t="shared" si="69"/>
        <v>0</v>
      </c>
    </row>
    <row r="1095" spans="1:8" ht="12.75" hidden="1">
      <c r="A1095" s="90" t="s">
        <v>94</v>
      </c>
      <c r="B1095" s="99" t="s">
        <v>142</v>
      </c>
      <c r="C1095" s="36">
        <v>130000</v>
      </c>
      <c r="D1095" s="161">
        <v>130000</v>
      </c>
      <c r="E1095" s="366">
        <v>130000</v>
      </c>
      <c r="F1095" s="347">
        <v>130000</v>
      </c>
      <c r="G1095" s="7">
        <f t="shared" si="68"/>
        <v>0</v>
      </c>
      <c r="H1095" s="7">
        <f t="shared" si="69"/>
        <v>0</v>
      </c>
    </row>
    <row r="1096" spans="1:8" ht="12.75" hidden="1">
      <c r="A1096" s="90" t="s">
        <v>97</v>
      </c>
      <c r="B1096" s="99" t="s">
        <v>143</v>
      </c>
      <c r="C1096" s="36">
        <v>45000</v>
      </c>
      <c r="D1096" s="161">
        <v>45000</v>
      </c>
      <c r="E1096" s="366">
        <v>45000</v>
      </c>
      <c r="F1096" s="347">
        <v>45000</v>
      </c>
      <c r="G1096" s="7">
        <f t="shared" si="68"/>
        <v>0</v>
      </c>
      <c r="H1096" s="7">
        <f t="shared" si="69"/>
        <v>0</v>
      </c>
    </row>
    <row r="1097" spans="1:8" ht="12.75" hidden="1">
      <c r="A1097" s="90" t="s">
        <v>100</v>
      </c>
      <c r="B1097" s="99" t="s">
        <v>144</v>
      </c>
      <c r="C1097" s="36">
        <v>25000</v>
      </c>
      <c r="D1097" s="161">
        <v>25000</v>
      </c>
      <c r="E1097" s="366">
        <v>25000</v>
      </c>
      <c r="F1097" s="347">
        <v>25000</v>
      </c>
      <c r="G1097" s="7">
        <f t="shared" si="68"/>
        <v>0</v>
      </c>
      <c r="H1097" s="7">
        <f t="shared" si="69"/>
        <v>0</v>
      </c>
    </row>
    <row r="1098" spans="1:8" ht="12.75" hidden="1">
      <c r="A1098" s="90" t="s">
        <v>102</v>
      </c>
      <c r="B1098" s="99" t="s">
        <v>145</v>
      </c>
      <c r="C1098" s="36">
        <v>25000</v>
      </c>
      <c r="D1098" s="161">
        <v>25000</v>
      </c>
      <c r="E1098" s="366">
        <v>25000</v>
      </c>
      <c r="F1098" s="347">
        <v>25000</v>
      </c>
      <c r="G1098" s="7">
        <f t="shared" si="68"/>
        <v>0</v>
      </c>
      <c r="H1098" s="7">
        <f t="shared" si="69"/>
        <v>0</v>
      </c>
    </row>
    <row r="1099" spans="1:8" ht="12.75" hidden="1">
      <c r="A1099" s="90" t="s">
        <v>122</v>
      </c>
      <c r="B1099" s="99" t="s">
        <v>146</v>
      </c>
      <c r="C1099" s="36">
        <v>70000</v>
      </c>
      <c r="D1099" s="161">
        <v>75000</v>
      </c>
      <c r="E1099" s="366">
        <v>75000</v>
      </c>
      <c r="F1099" s="347">
        <v>75000</v>
      </c>
      <c r="G1099" s="7">
        <f t="shared" si="68"/>
        <v>0.07142857142857142</v>
      </c>
      <c r="H1099" s="7">
        <f t="shared" si="69"/>
        <v>0</v>
      </c>
    </row>
    <row r="1100" spans="1:8" ht="12.75" hidden="1">
      <c r="A1100" s="90" t="s">
        <v>124</v>
      </c>
      <c r="B1100" s="99" t="s">
        <v>147</v>
      </c>
      <c r="C1100" s="36">
        <v>0</v>
      </c>
      <c r="D1100" s="161">
        <v>0</v>
      </c>
      <c r="E1100" s="366">
        <v>0</v>
      </c>
      <c r="F1100" s="347">
        <v>0</v>
      </c>
      <c r="G1100" s="7" t="e">
        <f t="shared" si="68"/>
        <v>#DIV/0!</v>
      </c>
      <c r="H1100" s="7" t="e">
        <f t="shared" si="69"/>
        <v>#DIV/0!</v>
      </c>
    </row>
    <row r="1101" spans="1:8" ht="12.75" hidden="1">
      <c r="A1101" s="90"/>
      <c r="B1101" s="99" t="s">
        <v>148</v>
      </c>
      <c r="C1101" s="36">
        <v>0</v>
      </c>
      <c r="D1101" s="161">
        <v>0</v>
      </c>
      <c r="E1101" s="366">
        <v>0</v>
      </c>
      <c r="F1101" s="347">
        <v>0</v>
      </c>
      <c r="G1101" s="7" t="e">
        <f t="shared" si="68"/>
        <v>#DIV/0!</v>
      </c>
      <c r="H1101" s="7" t="e">
        <f t="shared" si="69"/>
        <v>#DIV/0!</v>
      </c>
    </row>
    <row r="1102" spans="1:8" ht="12.75" hidden="1">
      <c r="A1102" s="90" t="s">
        <v>126</v>
      </c>
      <c r="B1102" s="99" t="s">
        <v>149</v>
      </c>
      <c r="C1102" s="36">
        <v>0</v>
      </c>
      <c r="D1102" s="161">
        <v>6000</v>
      </c>
      <c r="E1102" s="366">
        <v>6000</v>
      </c>
      <c r="F1102" s="347">
        <v>6000</v>
      </c>
      <c r="G1102" s="7" t="e">
        <f t="shared" si="68"/>
        <v>#DIV/0!</v>
      </c>
      <c r="H1102" s="7">
        <f t="shared" si="69"/>
        <v>0</v>
      </c>
    </row>
    <row r="1103" spans="1:8" ht="12.75" hidden="1">
      <c r="A1103" s="90" t="s">
        <v>128</v>
      </c>
      <c r="B1103" s="99" t="s">
        <v>150</v>
      </c>
      <c r="C1103" s="36">
        <v>35000</v>
      </c>
      <c r="D1103" s="161">
        <v>33000</v>
      </c>
      <c r="E1103" s="366">
        <v>33000</v>
      </c>
      <c r="F1103" s="347">
        <v>33000</v>
      </c>
      <c r="G1103" s="7">
        <f t="shared" si="68"/>
        <v>-0.05714285714285714</v>
      </c>
      <c r="H1103" s="7">
        <f t="shared" si="69"/>
        <v>0</v>
      </c>
    </row>
    <row r="1104" spans="1:8" s="3" customFormat="1" ht="12.75" hidden="1">
      <c r="A1104" s="62" t="s">
        <v>749</v>
      </c>
      <c r="B1104" s="118" t="s">
        <v>152</v>
      </c>
      <c r="C1104" s="64">
        <f>SUM(C1105:C1109)</f>
        <v>7000</v>
      </c>
      <c r="D1104" s="187">
        <f>SUM(D1105:D1109)</f>
        <v>10000</v>
      </c>
      <c r="E1104" s="367">
        <f>SUM(E1105:E1109)</f>
        <v>10000</v>
      </c>
      <c r="F1104" s="343">
        <f>SUM(F1105:F1109)</f>
        <v>10000</v>
      </c>
      <c r="G1104" s="8">
        <f t="shared" si="68"/>
        <v>0.42857142857142855</v>
      </c>
      <c r="H1104" s="7">
        <f t="shared" si="69"/>
        <v>0</v>
      </c>
    </row>
    <row r="1105" spans="1:8" ht="12.75" hidden="1">
      <c r="A1105" s="90" t="s">
        <v>94</v>
      </c>
      <c r="B1105" s="99" t="s">
        <v>153</v>
      </c>
      <c r="C1105" s="36">
        <v>0</v>
      </c>
      <c r="D1105" s="161">
        <v>0</v>
      </c>
      <c r="E1105" s="366">
        <v>0</v>
      </c>
      <c r="F1105" s="347">
        <v>0</v>
      </c>
      <c r="G1105" s="7" t="e">
        <f t="shared" si="68"/>
        <v>#DIV/0!</v>
      </c>
      <c r="H1105" s="7" t="e">
        <f t="shared" si="69"/>
        <v>#DIV/0!</v>
      </c>
    </row>
    <row r="1106" spans="1:8" ht="12.75" hidden="1">
      <c r="A1106" s="90" t="s">
        <v>97</v>
      </c>
      <c r="B1106" s="99" t="s">
        <v>146</v>
      </c>
      <c r="C1106" s="36">
        <v>0</v>
      </c>
      <c r="D1106" s="161">
        <v>0</v>
      </c>
      <c r="E1106" s="366">
        <v>0</v>
      </c>
      <c r="F1106" s="347">
        <v>0</v>
      </c>
      <c r="G1106" s="7" t="e">
        <f t="shared" si="68"/>
        <v>#DIV/0!</v>
      </c>
      <c r="H1106" s="7" t="e">
        <f t="shared" si="69"/>
        <v>#DIV/0!</v>
      </c>
    </row>
    <row r="1107" spans="1:8" ht="12.75" hidden="1">
      <c r="A1107" s="90" t="s">
        <v>100</v>
      </c>
      <c r="B1107" s="99" t="s">
        <v>154</v>
      </c>
      <c r="C1107" s="36">
        <v>0</v>
      </c>
      <c r="D1107" s="161">
        <v>0</v>
      </c>
      <c r="E1107" s="366">
        <v>0</v>
      </c>
      <c r="F1107" s="347">
        <v>0</v>
      </c>
      <c r="G1107" s="7" t="e">
        <f aca="true" t="shared" si="70" ref="G1107:G1170">(D1107-C1107)/C1107</f>
        <v>#DIV/0!</v>
      </c>
      <c r="H1107" s="7" t="e">
        <f t="shared" si="69"/>
        <v>#DIV/0!</v>
      </c>
    </row>
    <row r="1108" spans="1:8" ht="12.75" hidden="1">
      <c r="A1108" s="90" t="s">
        <v>126</v>
      </c>
      <c r="B1108" s="99" t="s">
        <v>155</v>
      </c>
      <c r="C1108" s="36">
        <v>7000</v>
      </c>
      <c r="D1108" s="161">
        <v>10000</v>
      </c>
      <c r="E1108" s="366">
        <v>10000</v>
      </c>
      <c r="F1108" s="347">
        <v>10000</v>
      </c>
      <c r="G1108" s="7">
        <f t="shared" si="70"/>
        <v>0.42857142857142855</v>
      </c>
      <c r="H1108" s="7">
        <f t="shared" si="69"/>
        <v>0</v>
      </c>
    </row>
    <row r="1109" spans="1:8" ht="12.75" hidden="1">
      <c r="A1109" s="90" t="s">
        <v>128</v>
      </c>
      <c r="B1109" s="99" t="s">
        <v>156</v>
      </c>
      <c r="C1109" s="36">
        <v>0</v>
      </c>
      <c r="D1109" s="161">
        <v>0</v>
      </c>
      <c r="E1109" s="366">
        <v>0</v>
      </c>
      <c r="F1109" s="347">
        <v>0</v>
      </c>
      <c r="G1109" s="7" t="e">
        <f t="shared" si="70"/>
        <v>#DIV/0!</v>
      </c>
      <c r="H1109" s="7" t="e">
        <f t="shared" si="69"/>
        <v>#DIV/0!</v>
      </c>
    </row>
    <row r="1110" spans="1:8" s="3" customFormat="1" ht="12.75" hidden="1">
      <c r="A1110" s="62" t="s">
        <v>554</v>
      </c>
      <c r="B1110" s="118" t="s">
        <v>158</v>
      </c>
      <c r="C1110" s="64">
        <f>SUM(C1111:C1114)</f>
        <v>18000</v>
      </c>
      <c r="D1110" s="187">
        <f>SUM(D1111:D1114)</f>
        <v>23000</v>
      </c>
      <c r="E1110" s="367">
        <f>SUM(E1111:E1114)</f>
        <v>23000</v>
      </c>
      <c r="F1110" s="343">
        <f>SUM(F1111:F1114)</f>
        <v>23000</v>
      </c>
      <c r="G1110" s="8">
        <f t="shared" si="70"/>
        <v>0.2777777777777778</v>
      </c>
      <c r="H1110" s="7">
        <f t="shared" si="69"/>
        <v>0</v>
      </c>
    </row>
    <row r="1111" spans="1:8" ht="12.75" hidden="1">
      <c r="A1111" s="90" t="s">
        <v>94</v>
      </c>
      <c r="B1111" s="99" t="s">
        <v>159</v>
      </c>
      <c r="C1111" s="36">
        <v>18000</v>
      </c>
      <c r="D1111" s="161">
        <v>15000</v>
      </c>
      <c r="E1111" s="366">
        <v>15000</v>
      </c>
      <c r="F1111" s="347">
        <v>15000</v>
      </c>
      <c r="G1111" s="7">
        <f t="shared" si="70"/>
        <v>-0.16666666666666666</v>
      </c>
      <c r="H1111" s="7">
        <f t="shared" si="69"/>
        <v>0</v>
      </c>
    </row>
    <row r="1112" spans="1:8" ht="12.75" hidden="1">
      <c r="A1112" s="90" t="s">
        <v>97</v>
      </c>
      <c r="B1112" s="99" t="s">
        <v>160</v>
      </c>
      <c r="C1112" s="36">
        <v>0</v>
      </c>
      <c r="D1112" s="161">
        <v>5000</v>
      </c>
      <c r="E1112" s="366">
        <v>5000</v>
      </c>
      <c r="F1112" s="347">
        <v>5000</v>
      </c>
      <c r="G1112" s="7" t="e">
        <f t="shared" si="70"/>
        <v>#DIV/0!</v>
      </c>
      <c r="H1112" s="7">
        <f t="shared" si="69"/>
        <v>0</v>
      </c>
    </row>
    <row r="1113" spans="1:8" ht="12.75" hidden="1">
      <c r="A1113" s="90" t="s">
        <v>100</v>
      </c>
      <c r="B1113" s="99" t="s">
        <v>161</v>
      </c>
      <c r="C1113" s="36">
        <v>0</v>
      </c>
      <c r="D1113" s="161">
        <v>3000</v>
      </c>
      <c r="E1113" s="366">
        <v>3000</v>
      </c>
      <c r="F1113" s="347">
        <v>3000</v>
      </c>
      <c r="G1113" s="7" t="e">
        <f t="shared" si="70"/>
        <v>#DIV/0!</v>
      </c>
      <c r="H1113" s="7">
        <f t="shared" si="69"/>
        <v>0</v>
      </c>
    </row>
    <row r="1114" spans="1:8" ht="12.75" hidden="1">
      <c r="A1114" s="90" t="s">
        <v>128</v>
      </c>
      <c r="B1114" s="99" t="s">
        <v>162</v>
      </c>
      <c r="C1114" s="36">
        <v>0</v>
      </c>
      <c r="D1114" s="161">
        <v>0</v>
      </c>
      <c r="E1114" s="366">
        <v>0</v>
      </c>
      <c r="F1114" s="347">
        <v>0</v>
      </c>
      <c r="G1114" s="7" t="e">
        <f t="shared" si="70"/>
        <v>#DIV/0!</v>
      </c>
      <c r="H1114" s="7" t="e">
        <f t="shared" si="69"/>
        <v>#DIV/0!</v>
      </c>
    </row>
    <row r="1115" spans="1:8" s="3" customFormat="1" ht="12.75" hidden="1">
      <c r="A1115" s="62" t="s">
        <v>555</v>
      </c>
      <c r="B1115" s="118" t="s">
        <v>164</v>
      </c>
      <c r="C1115" s="64">
        <f>SUM(C1116:C1121)</f>
        <v>38000</v>
      </c>
      <c r="D1115" s="187">
        <f>SUM(D1116:D1121)</f>
        <v>38850</v>
      </c>
      <c r="E1115" s="430">
        <f>SUM(E1116:E1121)</f>
        <v>60500</v>
      </c>
      <c r="F1115" s="343">
        <f>SUM(F1116:F1121)</f>
        <v>60500</v>
      </c>
      <c r="G1115" s="8">
        <f t="shared" si="70"/>
        <v>0.02236842105263158</v>
      </c>
      <c r="H1115" s="7">
        <f t="shared" si="69"/>
        <v>0.5572715572715573</v>
      </c>
    </row>
    <row r="1116" spans="1:8" ht="12.75" hidden="1">
      <c r="A1116" s="90" t="s">
        <v>94</v>
      </c>
      <c r="B1116" s="99" t="s">
        <v>165</v>
      </c>
      <c r="C1116" s="36">
        <v>38000</v>
      </c>
      <c r="D1116" s="161">
        <v>38850</v>
      </c>
      <c r="E1116" s="429">
        <v>60500</v>
      </c>
      <c r="F1116" s="347">
        <v>60500</v>
      </c>
      <c r="G1116" s="7">
        <f t="shared" si="70"/>
        <v>0.02236842105263158</v>
      </c>
      <c r="H1116" s="7">
        <f aca="true" t="shared" si="71" ref="H1116:H1179">(F1116-D1116)/D1116</f>
        <v>0.5572715572715573</v>
      </c>
    </row>
    <row r="1117" spans="1:8" ht="12.75" hidden="1">
      <c r="A1117" s="90" t="s">
        <v>97</v>
      </c>
      <c r="B1117" s="99" t="s">
        <v>166</v>
      </c>
      <c r="C1117" s="36">
        <v>0</v>
      </c>
      <c r="D1117" s="161">
        <v>0</v>
      </c>
      <c r="E1117" s="366">
        <v>0</v>
      </c>
      <c r="F1117" s="347">
        <v>0</v>
      </c>
      <c r="G1117" s="7" t="e">
        <f t="shared" si="70"/>
        <v>#DIV/0!</v>
      </c>
      <c r="H1117" s="7" t="e">
        <f t="shared" si="71"/>
        <v>#DIV/0!</v>
      </c>
    </row>
    <row r="1118" spans="1:8" ht="12.75" hidden="1">
      <c r="A1118" s="90" t="s">
        <v>100</v>
      </c>
      <c r="B1118" s="99" t="s">
        <v>167</v>
      </c>
      <c r="C1118" s="36">
        <v>0</v>
      </c>
      <c r="D1118" s="161">
        <v>0</v>
      </c>
      <c r="E1118" s="366">
        <v>0</v>
      </c>
      <c r="F1118" s="347">
        <v>0</v>
      </c>
      <c r="G1118" s="7" t="e">
        <f t="shared" si="70"/>
        <v>#DIV/0!</v>
      </c>
      <c r="H1118" s="7" t="e">
        <f t="shared" si="71"/>
        <v>#DIV/0!</v>
      </c>
    </row>
    <row r="1119" spans="1:8" ht="12.75" hidden="1">
      <c r="A1119" s="90" t="s">
        <v>102</v>
      </c>
      <c r="B1119" s="99" t="s">
        <v>168</v>
      </c>
      <c r="C1119" s="36">
        <v>0</v>
      </c>
      <c r="D1119" s="161">
        <v>0</v>
      </c>
      <c r="E1119" s="366">
        <v>0</v>
      </c>
      <c r="F1119" s="347">
        <v>0</v>
      </c>
      <c r="G1119" s="7" t="e">
        <f t="shared" si="70"/>
        <v>#DIV/0!</v>
      </c>
      <c r="H1119" s="7" t="e">
        <f t="shared" si="71"/>
        <v>#DIV/0!</v>
      </c>
    </row>
    <row r="1120" spans="1:8" ht="12.75" hidden="1">
      <c r="A1120" s="90" t="s">
        <v>122</v>
      </c>
      <c r="B1120" s="99" t="s">
        <v>169</v>
      </c>
      <c r="C1120" s="36">
        <v>0</v>
      </c>
      <c r="D1120" s="161">
        <v>0</v>
      </c>
      <c r="E1120" s="366">
        <v>0</v>
      </c>
      <c r="F1120" s="347">
        <v>0</v>
      </c>
      <c r="G1120" s="7" t="e">
        <f t="shared" si="70"/>
        <v>#DIV/0!</v>
      </c>
      <c r="H1120" s="7" t="e">
        <f t="shared" si="71"/>
        <v>#DIV/0!</v>
      </c>
    </row>
    <row r="1121" spans="1:8" ht="12.75" hidden="1">
      <c r="A1121" s="90" t="s">
        <v>128</v>
      </c>
      <c r="B1121" s="99" t="s">
        <v>170</v>
      </c>
      <c r="C1121" s="36">
        <v>0</v>
      </c>
      <c r="D1121" s="161">
        <v>0</v>
      </c>
      <c r="E1121" s="366">
        <v>0</v>
      </c>
      <c r="F1121" s="347">
        <v>0</v>
      </c>
      <c r="G1121" s="7" t="e">
        <f t="shared" si="70"/>
        <v>#DIV/0!</v>
      </c>
      <c r="H1121" s="7" t="e">
        <f t="shared" si="71"/>
        <v>#DIV/0!</v>
      </c>
    </row>
    <row r="1122" spans="1:8" s="3" customFormat="1" ht="12.75" hidden="1">
      <c r="A1122" s="62" t="s">
        <v>806</v>
      </c>
      <c r="B1122" s="118" t="s">
        <v>172</v>
      </c>
      <c r="C1122" s="64">
        <v>27000</v>
      </c>
      <c r="D1122" s="187">
        <v>22200</v>
      </c>
      <c r="E1122" s="430">
        <v>0</v>
      </c>
      <c r="F1122" s="343">
        <v>0</v>
      </c>
      <c r="G1122" s="8">
        <f t="shared" si="70"/>
        <v>-0.17777777777777778</v>
      </c>
      <c r="H1122" s="7">
        <f t="shared" si="71"/>
        <v>-1</v>
      </c>
    </row>
    <row r="1123" spans="1:8" s="3" customFormat="1" ht="12.75" hidden="1">
      <c r="A1123" s="62" t="s">
        <v>797</v>
      </c>
      <c r="B1123" s="118" t="s">
        <v>174</v>
      </c>
      <c r="C1123" s="64">
        <f>SUM(C1124:C1127)</f>
        <v>333250</v>
      </c>
      <c r="D1123" s="187">
        <f>SUM(D1124:D1127)</f>
        <v>320346</v>
      </c>
      <c r="E1123" s="430">
        <f>SUM(E1124:E1127)</f>
        <v>262626</v>
      </c>
      <c r="F1123" s="343">
        <f>SUM(F1124:F1127)</f>
        <v>262626</v>
      </c>
      <c r="G1123" s="8">
        <f t="shared" si="70"/>
        <v>-0.03872168042010503</v>
      </c>
      <c r="H1123" s="7">
        <f t="shared" si="71"/>
        <v>-0.18018018018018017</v>
      </c>
    </row>
    <row r="1124" spans="1:8" ht="12.75" hidden="1">
      <c r="A1124" s="90" t="s">
        <v>94</v>
      </c>
      <c r="B1124" s="186" t="s">
        <v>175</v>
      </c>
      <c r="C1124" s="36">
        <v>269320</v>
      </c>
      <c r="D1124" s="161">
        <v>265512</v>
      </c>
      <c r="E1124" s="429">
        <v>262626</v>
      </c>
      <c r="F1124" s="347">
        <v>262626</v>
      </c>
      <c r="G1124" s="7">
        <f t="shared" si="70"/>
        <v>-0.0141393138274172</v>
      </c>
      <c r="H1124" s="7">
        <f t="shared" si="71"/>
        <v>-0.010869565217391304</v>
      </c>
    </row>
    <row r="1125" spans="1:8" ht="12.75" hidden="1">
      <c r="A1125" s="90" t="s">
        <v>97</v>
      </c>
      <c r="B1125" s="186" t="s">
        <v>176</v>
      </c>
      <c r="C1125" s="36"/>
      <c r="D1125" s="161"/>
      <c r="E1125" s="345"/>
      <c r="F1125" s="347"/>
      <c r="G1125" s="7" t="e">
        <f t="shared" si="70"/>
        <v>#DIV/0!</v>
      </c>
      <c r="H1125" s="7" t="e">
        <f t="shared" si="71"/>
        <v>#DIV/0!</v>
      </c>
    </row>
    <row r="1126" spans="1:8" ht="12.75" hidden="1">
      <c r="A1126" s="90" t="s">
        <v>100</v>
      </c>
      <c r="B1126" s="186" t="s">
        <v>177</v>
      </c>
      <c r="C1126" s="36"/>
      <c r="D1126" s="161"/>
      <c r="E1126" s="345"/>
      <c r="F1126" s="347"/>
      <c r="G1126" s="7" t="e">
        <f t="shared" si="70"/>
        <v>#DIV/0!</v>
      </c>
      <c r="H1126" s="7" t="e">
        <f t="shared" si="71"/>
        <v>#DIV/0!</v>
      </c>
    </row>
    <row r="1127" spans="1:8" ht="12.75" hidden="1">
      <c r="A1127" s="90" t="s">
        <v>104</v>
      </c>
      <c r="B1127" s="186" t="s">
        <v>178</v>
      </c>
      <c r="C1127" s="36">
        <v>63930</v>
      </c>
      <c r="D1127" s="161">
        <v>54834</v>
      </c>
      <c r="E1127" s="429">
        <v>0</v>
      </c>
      <c r="F1127" s="347">
        <v>0</v>
      </c>
      <c r="G1127" s="7">
        <f t="shared" si="70"/>
        <v>-0.14228061942749884</v>
      </c>
      <c r="H1127" s="7">
        <f t="shared" si="71"/>
        <v>-1</v>
      </c>
    </row>
    <row r="1128" spans="1:8" s="3" customFormat="1" ht="12.75" hidden="1">
      <c r="A1128" s="62" t="s">
        <v>556</v>
      </c>
      <c r="B1128" s="118" t="s">
        <v>180</v>
      </c>
      <c r="C1128" s="64">
        <v>2000</v>
      </c>
      <c r="D1128" s="187">
        <v>4000</v>
      </c>
      <c r="E1128" s="367">
        <v>4000</v>
      </c>
      <c r="F1128" s="343">
        <v>4000</v>
      </c>
      <c r="G1128" s="8">
        <f t="shared" si="70"/>
        <v>1</v>
      </c>
      <c r="H1128" s="7">
        <f t="shared" si="71"/>
        <v>0</v>
      </c>
    </row>
    <row r="1129" spans="1:8" ht="12.75" hidden="1">
      <c r="A1129" s="90"/>
      <c r="B1129" s="99"/>
      <c r="C1129" s="36"/>
      <c r="D1129" s="161"/>
      <c r="E1129" s="345"/>
      <c r="F1129" s="347"/>
      <c r="G1129" s="7" t="e">
        <f t="shared" si="70"/>
        <v>#DIV/0!</v>
      </c>
      <c r="H1129" s="7" t="e">
        <f t="shared" si="71"/>
        <v>#DIV/0!</v>
      </c>
    </row>
    <row r="1130" spans="1:8" s="3" customFormat="1" ht="12.75" hidden="1">
      <c r="A1130" s="62" t="s">
        <v>799</v>
      </c>
      <c r="B1130" s="118" t="s">
        <v>18</v>
      </c>
      <c r="C1130" s="64">
        <f>SUM(C1131:C1136)</f>
        <v>90000</v>
      </c>
      <c r="D1130" s="187">
        <f>SUM(D1131:D1136)</f>
        <v>111000</v>
      </c>
      <c r="E1130" s="430">
        <f>SUM(E1131:E1136)</f>
        <v>110000</v>
      </c>
      <c r="F1130" s="343">
        <f>SUM(F1131:F1136)</f>
        <v>110000</v>
      </c>
      <c r="G1130" s="8">
        <f t="shared" si="70"/>
        <v>0.23333333333333334</v>
      </c>
      <c r="H1130" s="7">
        <f t="shared" si="71"/>
        <v>-0.009009009009009009</v>
      </c>
    </row>
    <row r="1131" spans="1:8" ht="12.75" hidden="1">
      <c r="A1131" s="90" t="s">
        <v>97</v>
      </c>
      <c r="B1131" s="99" t="s">
        <v>182</v>
      </c>
      <c r="C1131" s="36">
        <v>90000</v>
      </c>
      <c r="D1131" s="161">
        <v>111000</v>
      </c>
      <c r="E1131" s="429">
        <v>110000</v>
      </c>
      <c r="F1131" s="347">
        <v>110000</v>
      </c>
      <c r="G1131" s="7">
        <f t="shared" si="70"/>
        <v>0.23333333333333334</v>
      </c>
      <c r="H1131" s="7">
        <f t="shared" si="71"/>
        <v>-0.009009009009009009</v>
      </c>
    </row>
    <row r="1132" spans="1:8" ht="12.75" hidden="1">
      <c r="A1132" s="90" t="s">
        <v>100</v>
      </c>
      <c r="B1132" s="99" t="s">
        <v>183</v>
      </c>
      <c r="C1132" s="36">
        <v>0</v>
      </c>
      <c r="D1132" s="161">
        <v>0</v>
      </c>
      <c r="E1132" s="366">
        <v>0</v>
      </c>
      <c r="F1132" s="347">
        <v>0</v>
      </c>
      <c r="G1132" s="7" t="e">
        <f t="shared" si="70"/>
        <v>#DIV/0!</v>
      </c>
      <c r="H1132" s="7" t="e">
        <f t="shared" si="71"/>
        <v>#DIV/0!</v>
      </c>
    </row>
    <row r="1133" spans="1:8" ht="12.75" hidden="1">
      <c r="A1133" s="90" t="s">
        <v>128</v>
      </c>
      <c r="B1133" s="99" t="s">
        <v>184</v>
      </c>
      <c r="C1133" s="36">
        <v>0</v>
      </c>
      <c r="D1133" s="161">
        <v>0</v>
      </c>
      <c r="E1133" s="366">
        <v>0</v>
      </c>
      <c r="F1133" s="347">
        <v>0</v>
      </c>
      <c r="G1133" s="7" t="e">
        <f t="shared" si="70"/>
        <v>#DIV/0!</v>
      </c>
      <c r="H1133" s="7" t="e">
        <f t="shared" si="71"/>
        <v>#DIV/0!</v>
      </c>
    </row>
    <row r="1134" spans="1:8" ht="12.75" hidden="1">
      <c r="A1134" s="90" t="s">
        <v>104</v>
      </c>
      <c r="B1134" s="99" t="s">
        <v>185</v>
      </c>
      <c r="C1134" s="36">
        <v>0</v>
      </c>
      <c r="D1134" s="161">
        <v>0</v>
      </c>
      <c r="E1134" s="366">
        <v>0</v>
      </c>
      <c r="F1134" s="347">
        <v>0</v>
      </c>
      <c r="G1134" s="7" t="e">
        <f t="shared" si="70"/>
        <v>#DIV/0!</v>
      </c>
      <c r="H1134" s="7" t="e">
        <f t="shared" si="71"/>
        <v>#DIV/0!</v>
      </c>
    </row>
    <row r="1135" spans="1:8" ht="12.75" hidden="1">
      <c r="A1135" s="90" t="s">
        <v>122</v>
      </c>
      <c r="B1135" s="99" t="s">
        <v>186</v>
      </c>
      <c r="C1135" s="36">
        <v>0</v>
      </c>
      <c r="D1135" s="161">
        <v>0</v>
      </c>
      <c r="E1135" s="366">
        <v>0</v>
      </c>
      <c r="F1135" s="347">
        <v>0</v>
      </c>
      <c r="G1135" s="7" t="e">
        <f t="shared" si="70"/>
        <v>#DIV/0!</v>
      </c>
      <c r="H1135" s="7" t="e">
        <f t="shared" si="71"/>
        <v>#DIV/0!</v>
      </c>
    </row>
    <row r="1136" spans="1:8" ht="12.75" hidden="1">
      <c r="A1136" s="90"/>
      <c r="B1136" s="99" t="s">
        <v>187</v>
      </c>
      <c r="C1136" s="36">
        <v>0</v>
      </c>
      <c r="D1136" s="161">
        <v>0</v>
      </c>
      <c r="E1136" s="366">
        <v>0</v>
      </c>
      <c r="F1136" s="347">
        <v>0</v>
      </c>
      <c r="G1136" s="7" t="e">
        <f t="shared" si="70"/>
        <v>#DIV/0!</v>
      </c>
      <c r="H1136" s="7" t="e">
        <f t="shared" si="71"/>
        <v>#DIV/0!</v>
      </c>
    </row>
    <row r="1137" spans="1:8" ht="25.5">
      <c r="A1137" s="90" t="s">
        <v>557</v>
      </c>
      <c r="B1137" s="234" t="s">
        <v>405</v>
      </c>
      <c r="C1137" s="36">
        <v>60000</v>
      </c>
      <c r="D1137" s="36">
        <f>SUM(D1138)</f>
        <v>50000</v>
      </c>
      <c r="E1137" s="366">
        <f>SUM(E1138)</f>
        <v>0</v>
      </c>
      <c r="F1137" s="347">
        <v>0</v>
      </c>
      <c r="G1137" s="7">
        <f t="shared" si="70"/>
        <v>-0.16666666666666666</v>
      </c>
      <c r="H1137" s="7">
        <f t="shared" si="71"/>
        <v>-1</v>
      </c>
    </row>
    <row r="1138" spans="1:8" s="3" customFormat="1" ht="12.75" hidden="1">
      <c r="A1138" s="267" t="s">
        <v>557</v>
      </c>
      <c r="B1138" s="76" t="s">
        <v>21</v>
      </c>
      <c r="C1138" s="64">
        <f>C1139</f>
        <v>120000</v>
      </c>
      <c r="D1138" s="64">
        <f>D1139</f>
        <v>50000</v>
      </c>
      <c r="E1138" s="367">
        <f>E1139</f>
        <v>0</v>
      </c>
      <c r="F1138" s="343">
        <f>F1139</f>
        <v>50000</v>
      </c>
      <c r="G1138" s="8">
        <f t="shared" si="70"/>
        <v>-0.5833333333333334</v>
      </c>
      <c r="H1138" s="7">
        <f t="shared" si="71"/>
        <v>0</v>
      </c>
    </row>
    <row r="1139" spans="1:8" ht="12.75" hidden="1">
      <c r="A1139" s="92" t="s">
        <v>94</v>
      </c>
      <c r="B1139" s="91" t="s">
        <v>190</v>
      </c>
      <c r="C1139" s="33">
        <f>SUM(C1140:C1142)</f>
        <v>120000</v>
      </c>
      <c r="D1139" s="33">
        <f>SUM(D1140:D1142)</f>
        <v>50000</v>
      </c>
      <c r="E1139" s="368">
        <f>SUM(E1140:E1142)</f>
        <v>0</v>
      </c>
      <c r="F1139" s="544">
        <f>SUM(F1140:F1142)</f>
        <v>50000</v>
      </c>
      <c r="G1139" s="7">
        <f t="shared" si="70"/>
        <v>-0.5833333333333334</v>
      </c>
      <c r="H1139" s="7">
        <f t="shared" si="71"/>
        <v>0</v>
      </c>
    </row>
    <row r="1140" spans="1:8" ht="12.75" hidden="1">
      <c r="A1140" s="85"/>
      <c r="B1140" s="99" t="s">
        <v>191</v>
      </c>
      <c r="C1140" s="36">
        <v>120000</v>
      </c>
      <c r="D1140" s="36">
        <v>0</v>
      </c>
      <c r="E1140" s="366">
        <v>0</v>
      </c>
      <c r="F1140" s="347">
        <v>0</v>
      </c>
      <c r="G1140" s="7">
        <f t="shared" si="70"/>
        <v>-1</v>
      </c>
      <c r="H1140" s="7" t="e">
        <f t="shared" si="71"/>
        <v>#DIV/0!</v>
      </c>
    </row>
    <row r="1141" spans="1:8" ht="12.75" hidden="1">
      <c r="A1141" s="85"/>
      <c r="B1141" s="99" t="s">
        <v>497</v>
      </c>
      <c r="C1141" s="36"/>
      <c r="D1141" s="36">
        <v>50000</v>
      </c>
      <c r="E1141" s="366">
        <v>0</v>
      </c>
      <c r="F1141" s="347">
        <v>50000</v>
      </c>
      <c r="G1141" s="7" t="e">
        <f t="shared" si="70"/>
        <v>#DIV/0!</v>
      </c>
      <c r="H1141" s="7">
        <f t="shared" si="71"/>
        <v>0</v>
      </c>
    </row>
    <row r="1142" spans="1:8" ht="12.75" hidden="1">
      <c r="A1142" s="85"/>
      <c r="B1142" s="99" t="s">
        <v>193</v>
      </c>
      <c r="C1142" s="36"/>
      <c r="D1142" s="36"/>
      <c r="E1142" s="345"/>
      <c r="F1142" s="347"/>
      <c r="G1142" s="7" t="e">
        <f t="shared" si="70"/>
        <v>#DIV/0!</v>
      </c>
      <c r="H1142" s="7" t="e">
        <f t="shared" si="71"/>
        <v>#DIV/0!</v>
      </c>
    </row>
    <row r="1143" spans="1:8" ht="12.75" customHeight="1">
      <c r="A1143" s="287" t="s">
        <v>690</v>
      </c>
      <c r="B1143" s="159" t="s">
        <v>212</v>
      </c>
      <c r="C1143" s="158">
        <f>SUM(C1144+C1154+C1212)</f>
        <v>2591066.1</v>
      </c>
      <c r="D1143" s="158">
        <f>SUM(D1144+D1154+D1212)</f>
        <v>2944554.1100000003</v>
      </c>
      <c r="E1143" s="437">
        <f>SUM(E1144+E1154+E1212)</f>
        <v>2975128.3899999997</v>
      </c>
      <c r="F1143" s="551">
        <f>SUM(F1144+F1154+F1212)</f>
        <v>2758752.5</v>
      </c>
      <c r="G1143" s="7">
        <f t="shared" si="70"/>
        <v>0.1364257013744266</v>
      </c>
      <c r="H1143" s="7">
        <f t="shared" si="71"/>
        <v>-0.06310008342825132</v>
      </c>
    </row>
    <row r="1144" spans="1:8" ht="12.75">
      <c r="A1144" s="90" t="s">
        <v>546</v>
      </c>
      <c r="B1144" s="81" t="s">
        <v>91</v>
      </c>
      <c r="C1144" s="88">
        <f>SUM(C1145+C1151+C1152+C1153)</f>
        <v>1656376.1</v>
      </c>
      <c r="D1144" s="88">
        <f>SUM(D1145+D1151+D1152+D1153)</f>
        <v>1766026.11</v>
      </c>
      <c r="E1144" s="435">
        <f>SUM(E1145+E1151+E1152+E1153)</f>
        <v>2047134.39</v>
      </c>
      <c r="F1144" s="88">
        <f>SUM(F1145+F1151+F1152+F1153)</f>
        <v>1835758.5</v>
      </c>
      <c r="G1144" s="7">
        <f t="shared" si="70"/>
        <v>0.06619873952540127</v>
      </c>
      <c r="H1144" s="7">
        <f t="shared" si="71"/>
        <v>0.03948548076675938</v>
      </c>
    </row>
    <row r="1145" spans="1:8" ht="12.75" hidden="1">
      <c r="A1145" s="62" t="s">
        <v>727</v>
      </c>
      <c r="B1145" s="83" t="s">
        <v>93</v>
      </c>
      <c r="C1145" s="64">
        <f>SUM(C1146:C1150)</f>
        <v>1240670</v>
      </c>
      <c r="D1145" s="64">
        <f>SUM(D1146:D1150)</f>
        <v>1322866</v>
      </c>
      <c r="E1145" s="430">
        <f>SUM(E1146:E1150)</f>
        <v>1533434</v>
      </c>
      <c r="F1145" s="343">
        <f>SUM(F1146:F1150)</f>
        <v>1375100</v>
      </c>
      <c r="G1145" s="7">
        <f t="shared" si="70"/>
        <v>0.06625129970096802</v>
      </c>
      <c r="H1145" s="7">
        <f t="shared" si="71"/>
        <v>0.039485480766759444</v>
      </c>
    </row>
    <row r="1146" spans="1:8" ht="12.75" hidden="1">
      <c r="A1146" s="85" t="s">
        <v>94</v>
      </c>
      <c r="B1146" s="81" t="s">
        <v>196</v>
      </c>
      <c r="C1146" s="36">
        <v>1230670</v>
      </c>
      <c r="D1146" s="36">
        <v>1315366</v>
      </c>
      <c r="E1146" s="429">
        <v>1523434</v>
      </c>
      <c r="F1146" s="347">
        <v>1375100</v>
      </c>
      <c r="G1146" s="7">
        <f t="shared" si="70"/>
        <v>0.0688210486970512</v>
      </c>
      <c r="H1146" s="7">
        <f t="shared" si="71"/>
        <v>0.045412455544692504</v>
      </c>
    </row>
    <row r="1147" spans="1:8" ht="12.75" hidden="1">
      <c r="A1147" s="85" t="s">
        <v>97</v>
      </c>
      <c r="B1147" s="35" t="s">
        <v>98</v>
      </c>
      <c r="C1147" s="36"/>
      <c r="D1147" s="36"/>
      <c r="E1147" s="429"/>
      <c r="F1147" s="347"/>
      <c r="G1147" s="7" t="e">
        <f t="shared" si="70"/>
        <v>#DIV/0!</v>
      </c>
      <c r="H1147" s="7" t="e">
        <f t="shared" si="71"/>
        <v>#DIV/0!</v>
      </c>
    </row>
    <row r="1148" spans="1:8" ht="12.75" hidden="1">
      <c r="A1148" s="85" t="s">
        <v>100</v>
      </c>
      <c r="B1148" s="35" t="s">
        <v>101</v>
      </c>
      <c r="C1148" s="36"/>
      <c r="D1148" s="36"/>
      <c r="E1148" s="429"/>
      <c r="F1148" s="347"/>
      <c r="G1148" s="7" t="e">
        <f t="shared" si="70"/>
        <v>#DIV/0!</v>
      </c>
      <c r="H1148" s="7" t="e">
        <f t="shared" si="71"/>
        <v>#DIV/0!</v>
      </c>
    </row>
    <row r="1149" spans="1:8" ht="12.75" hidden="1">
      <c r="A1149" s="85" t="s">
        <v>102</v>
      </c>
      <c r="B1149" s="35" t="s">
        <v>103</v>
      </c>
      <c r="C1149" s="36"/>
      <c r="D1149" s="36"/>
      <c r="E1149" s="429"/>
      <c r="F1149" s="347"/>
      <c r="G1149" s="7" t="e">
        <f t="shared" si="70"/>
        <v>#DIV/0!</v>
      </c>
      <c r="H1149" s="7" t="e">
        <f t="shared" si="71"/>
        <v>#DIV/0!</v>
      </c>
    </row>
    <row r="1150" spans="1:8" ht="12.75" hidden="1">
      <c r="A1150" s="85" t="s">
        <v>104</v>
      </c>
      <c r="B1150" s="35" t="s">
        <v>105</v>
      </c>
      <c r="C1150" s="36">
        <v>10000</v>
      </c>
      <c r="D1150" s="36">
        <v>7500</v>
      </c>
      <c r="E1150" s="429">
        <v>10000</v>
      </c>
      <c r="F1150" s="347">
        <v>0</v>
      </c>
      <c r="G1150" s="7">
        <f t="shared" si="70"/>
        <v>-0.25</v>
      </c>
      <c r="H1150" s="7">
        <f t="shared" si="71"/>
        <v>-1</v>
      </c>
    </row>
    <row r="1151" spans="1:8" ht="12.75" hidden="1">
      <c r="A1151" s="62" t="s">
        <v>729</v>
      </c>
      <c r="B1151" s="63" t="s">
        <v>109</v>
      </c>
      <c r="C1151" s="64"/>
      <c r="D1151" s="64"/>
      <c r="E1151" s="342"/>
      <c r="F1151" s="343"/>
      <c r="G1151" s="7" t="e">
        <f t="shared" si="70"/>
        <v>#DIV/0!</v>
      </c>
      <c r="H1151" s="7" t="e">
        <f t="shared" si="71"/>
        <v>#DIV/0!</v>
      </c>
    </row>
    <row r="1152" spans="1:8" ht="12.75" hidden="1">
      <c r="A1152" s="62" t="s">
        <v>731</v>
      </c>
      <c r="B1152" s="63" t="s">
        <v>111</v>
      </c>
      <c r="C1152" s="64">
        <f>C1145*0.33</f>
        <v>409421.10000000003</v>
      </c>
      <c r="D1152" s="64">
        <f>D1145*0.33</f>
        <v>436545.78</v>
      </c>
      <c r="E1152" s="430">
        <f>E1145*0.33</f>
        <v>506033.22000000003</v>
      </c>
      <c r="F1152" s="343">
        <f>F1145*0.33</f>
        <v>453783</v>
      </c>
      <c r="G1152" s="7">
        <f t="shared" si="70"/>
        <v>0.066251299700968</v>
      </c>
      <c r="H1152" s="7">
        <f t="shared" si="71"/>
        <v>0.03948548076675938</v>
      </c>
    </row>
    <row r="1153" spans="1:8" ht="12.75" hidden="1">
      <c r="A1153" s="62" t="s">
        <v>728</v>
      </c>
      <c r="B1153" s="63" t="s">
        <v>113</v>
      </c>
      <c r="C1153" s="64">
        <v>6285</v>
      </c>
      <c r="D1153" s="64">
        <f>D1145*0.005</f>
        <v>6614.33</v>
      </c>
      <c r="E1153" s="430">
        <f>E1145*0.005</f>
        <v>7667.17</v>
      </c>
      <c r="F1153" s="343">
        <f>F1145*0.005</f>
        <v>6875.5</v>
      </c>
      <c r="G1153" s="7">
        <f t="shared" si="70"/>
        <v>0.05239936356404136</v>
      </c>
      <c r="H1153" s="7">
        <f t="shared" si="71"/>
        <v>0.03948548076675946</v>
      </c>
    </row>
    <row r="1154" spans="1:8" ht="12.75">
      <c r="A1154" s="90" t="s">
        <v>550</v>
      </c>
      <c r="B1154" s="81" t="s">
        <v>114</v>
      </c>
      <c r="C1154" s="88">
        <f>C1155+C1166+C1169+C1172+C1181+C1186+C1191+C1198+C1199+C1204+C1206</f>
        <v>872690</v>
      </c>
      <c r="D1154" s="88">
        <f>D1155+D1166+D1169+D1172+D1181+D1186+D1191+D1198+D1199+D1204+D1206</f>
        <v>978528</v>
      </c>
      <c r="E1154" s="429">
        <f>E1155+E1166+E1169+E1172+E1181+E1186+E1191+E1198+E1199+E1204+E1206</f>
        <v>927994</v>
      </c>
      <c r="F1154" s="347">
        <f>F1155+F1166+F1169+F1172+F1181+F1186+F1191+F1198+F1199+F1204+F1206</f>
        <v>922994</v>
      </c>
      <c r="G1154" s="7">
        <f t="shared" si="70"/>
        <v>0.12127788790979614</v>
      </c>
      <c r="H1154" s="7">
        <f t="shared" si="71"/>
        <v>-0.056752591647862914</v>
      </c>
    </row>
    <row r="1155" spans="1:8" ht="12.75" hidden="1">
      <c r="A1155" s="62" t="s">
        <v>551</v>
      </c>
      <c r="B1155" s="83" t="s">
        <v>764</v>
      </c>
      <c r="C1155" s="64">
        <f>SUM(C1156:C1165)</f>
        <v>36400</v>
      </c>
      <c r="D1155" s="64">
        <f>SUM(D1156:D1165)</f>
        <v>36900</v>
      </c>
      <c r="E1155" s="430">
        <f>SUM(E1156:E1165)</f>
        <v>36300</v>
      </c>
      <c r="F1155" s="343">
        <f>SUM(F1156:F1165)</f>
        <v>36300</v>
      </c>
      <c r="G1155" s="7">
        <f t="shared" si="70"/>
        <v>0.013736263736263736</v>
      </c>
      <c r="H1155" s="7">
        <f t="shared" si="71"/>
        <v>-0.016260162601626018</v>
      </c>
    </row>
    <row r="1156" spans="1:8" ht="12.75" hidden="1">
      <c r="A1156" s="85" t="s">
        <v>94</v>
      </c>
      <c r="B1156" s="35" t="s">
        <v>117</v>
      </c>
      <c r="C1156" s="36">
        <v>6400</v>
      </c>
      <c r="D1156" s="36">
        <v>3600</v>
      </c>
      <c r="E1156" s="366">
        <v>3600</v>
      </c>
      <c r="F1156" s="347">
        <v>3600</v>
      </c>
      <c r="G1156" s="7">
        <f t="shared" si="70"/>
        <v>-0.4375</v>
      </c>
      <c r="H1156" s="7">
        <f t="shared" si="71"/>
        <v>0</v>
      </c>
    </row>
    <row r="1157" spans="1:8" ht="12" customHeight="1" hidden="1">
      <c r="A1157" s="85" t="s">
        <v>97</v>
      </c>
      <c r="B1157" s="81" t="s">
        <v>118</v>
      </c>
      <c r="C1157" s="36">
        <v>4000</v>
      </c>
      <c r="D1157" s="36">
        <v>4000</v>
      </c>
      <c r="E1157" s="366">
        <v>4000</v>
      </c>
      <c r="F1157" s="347">
        <v>4000</v>
      </c>
      <c r="G1157" s="7">
        <f t="shared" si="70"/>
        <v>0</v>
      </c>
      <c r="H1157" s="7">
        <f t="shared" si="71"/>
        <v>0</v>
      </c>
    </row>
    <row r="1158" spans="1:8" ht="12.75" hidden="1">
      <c r="A1158" s="85" t="s">
        <v>100</v>
      </c>
      <c r="B1158" s="35" t="s">
        <v>119</v>
      </c>
      <c r="C1158" s="36">
        <v>4000</v>
      </c>
      <c r="D1158" s="36">
        <v>4000</v>
      </c>
      <c r="E1158" s="366">
        <v>4000</v>
      </c>
      <c r="F1158" s="347">
        <v>4000</v>
      </c>
      <c r="G1158" s="7">
        <f t="shared" si="70"/>
        <v>0</v>
      </c>
      <c r="H1158" s="7">
        <f t="shared" si="71"/>
        <v>0</v>
      </c>
    </row>
    <row r="1159" spans="1:8" ht="12.75" hidden="1">
      <c r="A1159" s="85" t="s">
        <v>102</v>
      </c>
      <c r="B1159" s="81" t="s">
        <v>120</v>
      </c>
      <c r="C1159" s="36"/>
      <c r="D1159" s="36"/>
      <c r="E1159" s="345"/>
      <c r="F1159" s="347"/>
      <c r="G1159" s="7" t="e">
        <f t="shared" si="70"/>
        <v>#DIV/0!</v>
      </c>
      <c r="H1159" s="7" t="e">
        <f t="shared" si="71"/>
        <v>#DIV/0!</v>
      </c>
    </row>
    <row r="1160" spans="1:8" ht="12.75" hidden="1">
      <c r="A1160" s="85" t="s">
        <v>104</v>
      </c>
      <c r="B1160" s="81" t="s">
        <v>121</v>
      </c>
      <c r="C1160" s="36">
        <v>12600</v>
      </c>
      <c r="D1160" s="36">
        <v>12000</v>
      </c>
      <c r="E1160" s="366">
        <v>12000</v>
      </c>
      <c r="F1160" s="347">
        <v>12000</v>
      </c>
      <c r="G1160" s="7">
        <f t="shared" si="70"/>
        <v>-0.047619047619047616</v>
      </c>
      <c r="H1160" s="7">
        <f t="shared" si="71"/>
        <v>0</v>
      </c>
    </row>
    <row r="1161" spans="1:8" ht="12.75" hidden="1">
      <c r="A1161" s="85" t="s">
        <v>122</v>
      </c>
      <c r="B1161" s="81" t="s">
        <v>123</v>
      </c>
      <c r="C1161" s="36">
        <v>6400</v>
      </c>
      <c r="D1161" s="36">
        <v>6400</v>
      </c>
      <c r="E1161" s="366">
        <v>6400</v>
      </c>
      <c r="F1161" s="347">
        <v>6400</v>
      </c>
      <c r="G1161" s="7">
        <f t="shared" si="70"/>
        <v>0</v>
      </c>
      <c r="H1161" s="7">
        <f t="shared" si="71"/>
        <v>0</v>
      </c>
    </row>
    <row r="1162" spans="1:8" ht="12.75" hidden="1">
      <c r="A1162" s="85" t="s">
        <v>124</v>
      </c>
      <c r="B1162" s="81" t="s">
        <v>125</v>
      </c>
      <c r="C1162" s="36"/>
      <c r="D1162" s="36">
        <v>1000</v>
      </c>
      <c r="E1162" s="366">
        <v>1000</v>
      </c>
      <c r="F1162" s="347">
        <v>1000</v>
      </c>
      <c r="G1162" s="7" t="e">
        <f t="shared" si="70"/>
        <v>#DIV/0!</v>
      </c>
      <c r="H1162" s="7">
        <f t="shared" si="71"/>
        <v>0</v>
      </c>
    </row>
    <row r="1163" spans="1:8" ht="12.75" hidden="1">
      <c r="A1163" s="85" t="s">
        <v>126</v>
      </c>
      <c r="B1163" s="81" t="s">
        <v>127</v>
      </c>
      <c r="C1163" s="36"/>
      <c r="D1163" s="36">
        <v>2000</v>
      </c>
      <c r="E1163" s="366">
        <v>2000</v>
      </c>
      <c r="F1163" s="347">
        <v>2000</v>
      </c>
      <c r="G1163" s="7" t="e">
        <f t="shared" si="70"/>
        <v>#DIV/0!</v>
      </c>
      <c r="H1163" s="7">
        <f t="shared" si="71"/>
        <v>0</v>
      </c>
    </row>
    <row r="1164" spans="1:8" ht="12.75" hidden="1">
      <c r="A1164" s="85" t="s">
        <v>128</v>
      </c>
      <c r="B1164" s="81" t="s">
        <v>129</v>
      </c>
      <c r="C1164" s="36">
        <v>3000</v>
      </c>
      <c r="D1164" s="36">
        <v>3000</v>
      </c>
      <c r="E1164" s="366">
        <v>3000</v>
      </c>
      <c r="F1164" s="347">
        <v>3000</v>
      </c>
      <c r="G1164" s="7">
        <f t="shared" si="70"/>
        <v>0</v>
      </c>
      <c r="H1164" s="7">
        <f t="shared" si="71"/>
        <v>0</v>
      </c>
    </row>
    <row r="1165" spans="1:8" ht="12.75" customHeight="1" hidden="1">
      <c r="A1165" s="85" t="s">
        <v>130</v>
      </c>
      <c r="B1165" s="81" t="s">
        <v>261</v>
      </c>
      <c r="C1165" s="161"/>
      <c r="D1165" s="36">
        <v>900</v>
      </c>
      <c r="E1165" s="429">
        <v>300</v>
      </c>
      <c r="F1165" s="347">
        <v>300</v>
      </c>
      <c r="G1165" s="7" t="e">
        <f t="shared" si="70"/>
        <v>#DIV/0!</v>
      </c>
      <c r="H1165" s="7">
        <f t="shared" si="71"/>
        <v>-0.6666666666666666</v>
      </c>
    </row>
    <row r="1166" spans="1:8" s="3" customFormat="1" ht="12.75" hidden="1">
      <c r="A1166" s="62" t="s">
        <v>552</v>
      </c>
      <c r="B1166" s="63" t="s">
        <v>133</v>
      </c>
      <c r="C1166" s="64">
        <f>SUM(C1167:C1168)</f>
        <v>0</v>
      </c>
      <c r="D1166" s="64">
        <f>SUM(D1167:D1168)</f>
        <v>6000</v>
      </c>
      <c r="E1166" s="367">
        <f>SUM(E1167:E1168)</f>
        <v>6000</v>
      </c>
      <c r="F1166" s="343">
        <f>SUM(F1167:F1168)</f>
        <v>6000</v>
      </c>
      <c r="G1166" s="7" t="e">
        <f t="shared" si="70"/>
        <v>#DIV/0!</v>
      </c>
      <c r="H1166" s="7">
        <f t="shared" si="71"/>
        <v>0</v>
      </c>
    </row>
    <row r="1167" spans="1:8" ht="12.75" hidden="1">
      <c r="A1167" s="85" t="s">
        <v>94</v>
      </c>
      <c r="B1167" s="81" t="s">
        <v>134</v>
      </c>
      <c r="C1167" s="36"/>
      <c r="D1167" s="36">
        <v>6000</v>
      </c>
      <c r="E1167" s="366">
        <v>6000</v>
      </c>
      <c r="F1167" s="347">
        <v>6000</v>
      </c>
      <c r="G1167" s="7" t="e">
        <f t="shared" si="70"/>
        <v>#DIV/0!</v>
      </c>
      <c r="H1167" s="7">
        <f t="shared" si="71"/>
        <v>0</v>
      </c>
    </row>
    <row r="1168" spans="1:8" ht="12.75" hidden="1">
      <c r="A1168" s="85" t="s">
        <v>97</v>
      </c>
      <c r="B1168" s="81" t="s">
        <v>197</v>
      </c>
      <c r="C1168" s="36" t="s">
        <v>198</v>
      </c>
      <c r="D1168" s="36" t="s">
        <v>198</v>
      </c>
      <c r="E1168" s="345" t="s">
        <v>198</v>
      </c>
      <c r="F1168" s="347" t="s">
        <v>198</v>
      </c>
      <c r="G1168" s="7" t="e">
        <f t="shared" si="70"/>
        <v>#VALUE!</v>
      </c>
      <c r="H1168" s="7" t="e">
        <f t="shared" si="71"/>
        <v>#VALUE!</v>
      </c>
    </row>
    <row r="1169" spans="1:8" ht="12.75" hidden="1">
      <c r="A1169" s="62" t="s">
        <v>553</v>
      </c>
      <c r="B1169" s="83" t="s">
        <v>137</v>
      </c>
      <c r="C1169" s="64">
        <f>SUM(C1170:C1171)</f>
        <v>27000</v>
      </c>
      <c r="D1169" s="64">
        <f>SUM(D1170:D1171)</f>
        <v>19000</v>
      </c>
      <c r="E1169" s="430">
        <f>SUM(E1170:E1171)</f>
        <v>27000</v>
      </c>
      <c r="F1169" s="343">
        <f>SUM(F1170:F1171)</f>
        <v>22000</v>
      </c>
      <c r="G1169" s="7">
        <f t="shared" si="70"/>
        <v>-0.2962962962962963</v>
      </c>
      <c r="H1169" s="7">
        <f t="shared" si="71"/>
        <v>0.15789473684210525</v>
      </c>
    </row>
    <row r="1170" spans="1:8" ht="12.75" hidden="1">
      <c r="A1170" s="85" t="s">
        <v>94</v>
      </c>
      <c r="B1170" s="81" t="s">
        <v>258</v>
      </c>
      <c r="C1170" s="36">
        <v>15000</v>
      </c>
      <c r="D1170" s="36">
        <v>7000</v>
      </c>
      <c r="E1170" s="429">
        <v>12000</v>
      </c>
      <c r="F1170" s="347">
        <v>7000</v>
      </c>
      <c r="G1170" s="7">
        <f t="shared" si="70"/>
        <v>-0.5333333333333333</v>
      </c>
      <c r="H1170" s="7">
        <f t="shared" si="71"/>
        <v>0</v>
      </c>
    </row>
    <row r="1171" spans="1:8" ht="12.75" hidden="1">
      <c r="A1171" s="85"/>
      <c r="B1171" s="81" t="s">
        <v>259</v>
      </c>
      <c r="C1171" s="36">
        <v>12000</v>
      </c>
      <c r="D1171" s="36">
        <v>12000</v>
      </c>
      <c r="E1171" s="429">
        <v>15000</v>
      </c>
      <c r="F1171" s="347">
        <v>15000</v>
      </c>
      <c r="G1171" s="7">
        <f aca="true" t="shared" si="72" ref="G1171:G1234">(D1171-C1171)/C1171</f>
        <v>0</v>
      </c>
      <c r="H1171" s="7">
        <f t="shared" si="71"/>
        <v>0.25</v>
      </c>
    </row>
    <row r="1172" spans="1:8" ht="12.75" hidden="1">
      <c r="A1172" s="62" t="s">
        <v>746</v>
      </c>
      <c r="B1172" s="83" t="s">
        <v>141</v>
      </c>
      <c r="C1172" s="64">
        <f>SUM(C1173:C1180)</f>
        <v>302050</v>
      </c>
      <c r="D1172" s="64">
        <f>SUM(D1173:D1180)</f>
        <v>334000</v>
      </c>
      <c r="E1172" s="367">
        <f>SUM(E1173:E1180)</f>
        <v>334000</v>
      </c>
      <c r="F1172" s="343">
        <f>SUM(F1173:F1180)</f>
        <v>334000</v>
      </c>
      <c r="G1172" s="7">
        <f t="shared" si="72"/>
        <v>0.10577718920708493</v>
      </c>
      <c r="H1172" s="7">
        <f t="shared" si="71"/>
        <v>0</v>
      </c>
    </row>
    <row r="1173" spans="1:8" ht="12.75" hidden="1">
      <c r="A1173" s="85" t="s">
        <v>94</v>
      </c>
      <c r="B1173" s="81" t="s">
        <v>142</v>
      </c>
      <c r="C1173" s="36">
        <v>129000</v>
      </c>
      <c r="D1173" s="36">
        <v>130000</v>
      </c>
      <c r="E1173" s="366">
        <v>130000</v>
      </c>
      <c r="F1173" s="347">
        <v>130000</v>
      </c>
      <c r="G1173" s="7">
        <f t="shared" si="72"/>
        <v>0.007751937984496124</v>
      </c>
      <c r="H1173" s="7">
        <f t="shared" si="71"/>
        <v>0</v>
      </c>
    </row>
    <row r="1174" spans="1:8" ht="12.75" hidden="1">
      <c r="A1174" s="85" t="s">
        <v>97</v>
      </c>
      <c r="B1174" s="81" t="s">
        <v>143</v>
      </c>
      <c r="C1174" s="36">
        <v>41000</v>
      </c>
      <c r="D1174" s="36">
        <v>40000</v>
      </c>
      <c r="E1174" s="366">
        <v>40000</v>
      </c>
      <c r="F1174" s="347">
        <v>40000</v>
      </c>
      <c r="G1174" s="7">
        <f t="shared" si="72"/>
        <v>-0.024390243902439025</v>
      </c>
      <c r="H1174" s="7">
        <f t="shared" si="71"/>
        <v>0</v>
      </c>
    </row>
    <row r="1175" spans="1:8" ht="12.75" hidden="1">
      <c r="A1175" s="85" t="s">
        <v>100</v>
      </c>
      <c r="B1175" s="81" t="s">
        <v>144</v>
      </c>
      <c r="C1175" s="36">
        <v>26000</v>
      </c>
      <c r="D1175" s="36">
        <v>25000</v>
      </c>
      <c r="E1175" s="366">
        <v>25000</v>
      </c>
      <c r="F1175" s="347">
        <v>25000</v>
      </c>
      <c r="G1175" s="7">
        <f t="shared" si="72"/>
        <v>-0.038461538461538464</v>
      </c>
      <c r="H1175" s="7">
        <f t="shared" si="71"/>
        <v>0</v>
      </c>
    </row>
    <row r="1176" spans="1:8" ht="12.75" hidden="1">
      <c r="A1176" s="85" t="s">
        <v>102</v>
      </c>
      <c r="B1176" s="81" t="s">
        <v>145</v>
      </c>
      <c r="C1176" s="36">
        <v>26000</v>
      </c>
      <c r="D1176" s="36">
        <v>25000</v>
      </c>
      <c r="E1176" s="366">
        <v>25000</v>
      </c>
      <c r="F1176" s="347">
        <v>25000</v>
      </c>
      <c r="G1176" s="7">
        <f t="shared" si="72"/>
        <v>-0.038461538461538464</v>
      </c>
      <c r="H1176" s="7">
        <f t="shared" si="71"/>
        <v>0</v>
      </c>
    </row>
    <row r="1177" spans="1:8" ht="12.75" hidden="1">
      <c r="A1177" s="85" t="s">
        <v>122</v>
      </c>
      <c r="B1177" s="81" t="s">
        <v>146</v>
      </c>
      <c r="C1177" s="36">
        <v>60050</v>
      </c>
      <c r="D1177" s="36">
        <v>75000</v>
      </c>
      <c r="E1177" s="366">
        <v>75000</v>
      </c>
      <c r="F1177" s="347">
        <v>75000</v>
      </c>
      <c r="G1177" s="7">
        <f t="shared" si="72"/>
        <v>0.24895920066611157</v>
      </c>
      <c r="H1177" s="7">
        <f t="shared" si="71"/>
        <v>0</v>
      </c>
    </row>
    <row r="1178" spans="1:8" ht="12.75" hidden="1">
      <c r="A1178" s="85" t="s">
        <v>124</v>
      </c>
      <c r="B1178" s="81" t="s">
        <v>147</v>
      </c>
      <c r="C1178" s="36"/>
      <c r="D1178" s="36"/>
      <c r="E1178" s="366"/>
      <c r="F1178" s="347"/>
      <c r="G1178" s="7" t="e">
        <f t="shared" si="72"/>
        <v>#DIV/0!</v>
      </c>
      <c r="H1178" s="7" t="e">
        <f t="shared" si="71"/>
        <v>#DIV/0!</v>
      </c>
    </row>
    <row r="1179" spans="1:8" ht="12.75" hidden="1">
      <c r="A1179" s="85" t="s">
        <v>126</v>
      </c>
      <c r="B1179" s="81" t="s">
        <v>149</v>
      </c>
      <c r="C1179" s="36"/>
      <c r="D1179" s="36">
        <v>6000</v>
      </c>
      <c r="E1179" s="366">
        <v>6000</v>
      </c>
      <c r="F1179" s="347">
        <v>6000</v>
      </c>
      <c r="G1179" s="7" t="e">
        <f t="shared" si="72"/>
        <v>#DIV/0!</v>
      </c>
      <c r="H1179" s="7">
        <f t="shared" si="71"/>
        <v>0</v>
      </c>
    </row>
    <row r="1180" spans="1:8" ht="12.75" hidden="1">
      <c r="A1180" s="85" t="s">
        <v>128</v>
      </c>
      <c r="B1180" s="81" t="s">
        <v>150</v>
      </c>
      <c r="C1180" s="36">
        <v>20000</v>
      </c>
      <c r="D1180" s="36">
        <v>33000</v>
      </c>
      <c r="E1180" s="366">
        <v>33000</v>
      </c>
      <c r="F1180" s="347">
        <v>33000</v>
      </c>
      <c r="G1180" s="7">
        <f t="shared" si="72"/>
        <v>0.65</v>
      </c>
      <c r="H1180" s="7">
        <f aca="true" t="shared" si="73" ref="H1180:H1243">(F1180-D1180)/D1180</f>
        <v>0</v>
      </c>
    </row>
    <row r="1181" spans="1:8" ht="12.75" hidden="1">
      <c r="A1181" s="62" t="s">
        <v>749</v>
      </c>
      <c r="B1181" s="63" t="s">
        <v>152</v>
      </c>
      <c r="C1181" s="64">
        <f>SUM(C1182:C1185)</f>
        <v>11000</v>
      </c>
      <c r="D1181" s="64">
        <f>SUM(D1182:D1185)</f>
        <v>10000</v>
      </c>
      <c r="E1181" s="367">
        <f>SUM(E1182:E1185)</f>
        <v>10000</v>
      </c>
      <c r="F1181" s="343">
        <f>SUM(F1182:F1185)</f>
        <v>10000</v>
      </c>
      <c r="G1181" s="7">
        <f t="shared" si="72"/>
        <v>-0.09090909090909091</v>
      </c>
      <c r="H1181" s="7">
        <f t="shared" si="73"/>
        <v>0</v>
      </c>
    </row>
    <row r="1182" spans="1:8" ht="12.75" hidden="1">
      <c r="A1182" s="85" t="s">
        <v>94</v>
      </c>
      <c r="B1182" s="81" t="s">
        <v>153</v>
      </c>
      <c r="C1182" s="36"/>
      <c r="D1182" s="36"/>
      <c r="E1182" s="345"/>
      <c r="F1182" s="347"/>
      <c r="G1182" s="7" t="e">
        <f t="shared" si="72"/>
        <v>#DIV/0!</v>
      </c>
      <c r="H1182" s="7" t="e">
        <f t="shared" si="73"/>
        <v>#DIV/0!</v>
      </c>
    </row>
    <row r="1183" spans="1:8" ht="12.75" hidden="1">
      <c r="A1183" s="85" t="s">
        <v>97</v>
      </c>
      <c r="B1183" s="81" t="s">
        <v>146</v>
      </c>
      <c r="C1183" s="36"/>
      <c r="D1183" s="36"/>
      <c r="E1183" s="345"/>
      <c r="F1183" s="347"/>
      <c r="G1183" s="7" t="e">
        <f t="shared" si="72"/>
        <v>#DIV/0!</v>
      </c>
      <c r="H1183" s="7" t="e">
        <f t="shared" si="73"/>
        <v>#DIV/0!</v>
      </c>
    </row>
    <row r="1184" spans="1:8" ht="12.75" hidden="1">
      <c r="A1184" s="85" t="s">
        <v>100</v>
      </c>
      <c r="B1184" s="81" t="s">
        <v>154</v>
      </c>
      <c r="C1184" s="36"/>
      <c r="D1184" s="36"/>
      <c r="E1184" s="345"/>
      <c r="F1184" s="347"/>
      <c r="G1184" s="7" t="e">
        <f t="shared" si="72"/>
        <v>#DIV/0!</v>
      </c>
      <c r="H1184" s="7" t="e">
        <f t="shared" si="73"/>
        <v>#DIV/0!</v>
      </c>
    </row>
    <row r="1185" spans="1:8" ht="12.75" hidden="1">
      <c r="A1185" s="85" t="s">
        <v>126</v>
      </c>
      <c r="B1185" s="81" t="s">
        <v>155</v>
      </c>
      <c r="C1185" s="36">
        <v>11000</v>
      </c>
      <c r="D1185" s="36">
        <v>10000</v>
      </c>
      <c r="E1185" s="366">
        <v>10000</v>
      </c>
      <c r="F1185" s="347">
        <v>10000</v>
      </c>
      <c r="G1185" s="7">
        <f t="shared" si="72"/>
        <v>-0.09090909090909091</v>
      </c>
      <c r="H1185" s="7">
        <f t="shared" si="73"/>
        <v>0</v>
      </c>
    </row>
    <row r="1186" spans="1:8" ht="12.75" hidden="1">
      <c r="A1186" s="62" t="s">
        <v>554</v>
      </c>
      <c r="B1186" s="83" t="s">
        <v>158</v>
      </c>
      <c r="C1186" s="64">
        <v>35000</v>
      </c>
      <c r="D1186" s="64">
        <f>SUM(D1187:D1190)</f>
        <v>23000</v>
      </c>
      <c r="E1186" s="367">
        <f>SUM(E1187:E1190)</f>
        <v>23000</v>
      </c>
      <c r="F1186" s="343">
        <f>SUM(F1187:F1190)</f>
        <v>23000</v>
      </c>
      <c r="G1186" s="7">
        <f t="shared" si="72"/>
        <v>-0.34285714285714286</v>
      </c>
      <c r="H1186" s="7">
        <f t="shared" si="73"/>
        <v>0</v>
      </c>
    </row>
    <row r="1187" spans="1:8" ht="12.75" hidden="1">
      <c r="A1187" s="85" t="s">
        <v>94</v>
      </c>
      <c r="B1187" s="35" t="s">
        <v>159</v>
      </c>
      <c r="C1187" s="36"/>
      <c r="D1187" s="36">
        <v>15000</v>
      </c>
      <c r="E1187" s="366">
        <v>15000</v>
      </c>
      <c r="F1187" s="347">
        <v>15000</v>
      </c>
      <c r="G1187" s="7" t="e">
        <f t="shared" si="72"/>
        <v>#DIV/0!</v>
      </c>
      <c r="H1187" s="7">
        <f t="shared" si="73"/>
        <v>0</v>
      </c>
    </row>
    <row r="1188" spans="1:8" ht="12.75" hidden="1">
      <c r="A1188" s="85" t="s">
        <v>97</v>
      </c>
      <c r="B1188" s="35" t="s">
        <v>160</v>
      </c>
      <c r="C1188" s="36"/>
      <c r="D1188" s="36">
        <v>5000</v>
      </c>
      <c r="E1188" s="366">
        <v>5000</v>
      </c>
      <c r="F1188" s="347">
        <v>5000</v>
      </c>
      <c r="G1188" s="7" t="e">
        <f t="shared" si="72"/>
        <v>#DIV/0!</v>
      </c>
      <c r="H1188" s="7">
        <f t="shared" si="73"/>
        <v>0</v>
      </c>
    </row>
    <row r="1189" spans="1:8" ht="12.75" hidden="1">
      <c r="A1189" s="85" t="s">
        <v>100</v>
      </c>
      <c r="B1189" s="35" t="s">
        <v>161</v>
      </c>
      <c r="C1189" s="36"/>
      <c r="D1189" s="36">
        <v>3000</v>
      </c>
      <c r="E1189" s="366">
        <v>3000</v>
      </c>
      <c r="F1189" s="347">
        <v>3000</v>
      </c>
      <c r="G1189" s="7" t="e">
        <f t="shared" si="72"/>
        <v>#DIV/0!</v>
      </c>
      <c r="H1189" s="7">
        <f t="shared" si="73"/>
        <v>0</v>
      </c>
    </row>
    <row r="1190" spans="1:8" ht="12.75" hidden="1">
      <c r="A1190" s="85" t="s">
        <v>128</v>
      </c>
      <c r="B1190" s="35" t="s">
        <v>162</v>
      </c>
      <c r="C1190" s="36"/>
      <c r="D1190" s="36"/>
      <c r="E1190" s="345"/>
      <c r="F1190" s="347"/>
      <c r="G1190" s="7" t="e">
        <f t="shared" si="72"/>
        <v>#DIV/0!</v>
      </c>
      <c r="H1190" s="7" t="e">
        <f t="shared" si="73"/>
        <v>#DIV/0!</v>
      </c>
    </row>
    <row r="1191" spans="1:8" ht="12.75" hidden="1">
      <c r="A1191" s="62" t="s">
        <v>555</v>
      </c>
      <c r="B1191" s="83" t="s">
        <v>164</v>
      </c>
      <c r="C1191" s="64">
        <f>SUM(C1192:C1197)</f>
        <v>34600</v>
      </c>
      <c r="D1191" s="64">
        <f>SUM(D1192:D1197)</f>
        <v>43050</v>
      </c>
      <c r="E1191" s="430">
        <f>SUM(E1192:E1197)</f>
        <v>66550</v>
      </c>
      <c r="F1191" s="343">
        <f>SUM(F1192:F1197)</f>
        <v>66550</v>
      </c>
      <c r="G1191" s="7">
        <f t="shared" si="72"/>
        <v>0.24421965317919075</v>
      </c>
      <c r="H1191" s="7">
        <f t="shared" si="73"/>
        <v>0.5458768873403019</v>
      </c>
    </row>
    <row r="1192" spans="1:8" ht="12.75" hidden="1">
      <c r="A1192" s="85" t="s">
        <v>94</v>
      </c>
      <c r="B1192" s="81" t="s">
        <v>165</v>
      </c>
      <c r="C1192" s="36">
        <v>26600</v>
      </c>
      <c r="D1192" s="36">
        <v>43050</v>
      </c>
      <c r="E1192" s="429">
        <v>45000</v>
      </c>
      <c r="F1192" s="347">
        <v>45000</v>
      </c>
      <c r="G1192" s="7">
        <f t="shared" si="72"/>
        <v>0.618421052631579</v>
      </c>
      <c r="H1192" s="7">
        <f t="shared" si="73"/>
        <v>0.04529616724738676</v>
      </c>
    </row>
    <row r="1193" spans="1:8" ht="12.75" hidden="1">
      <c r="A1193" s="85" t="s">
        <v>97</v>
      </c>
      <c r="B1193" s="81" t="s">
        <v>166</v>
      </c>
      <c r="C1193" s="36">
        <v>5000</v>
      </c>
      <c r="D1193" s="36"/>
      <c r="E1193" s="366"/>
      <c r="F1193" s="347"/>
      <c r="G1193" s="7">
        <f t="shared" si="72"/>
        <v>-1</v>
      </c>
      <c r="H1193" s="7" t="e">
        <f t="shared" si="73"/>
        <v>#DIV/0!</v>
      </c>
    </row>
    <row r="1194" spans="1:8" ht="12.75" hidden="1">
      <c r="A1194" s="85" t="s">
        <v>100</v>
      </c>
      <c r="B1194" s="81" t="s">
        <v>167</v>
      </c>
      <c r="C1194" s="36"/>
      <c r="D1194" s="36">
        <v>0</v>
      </c>
      <c r="E1194" s="366">
        <v>0</v>
      </c>
      <c r="F1194" s="347">
        <v>0</v>
      </c>
      <c r="G1194" s="7" t="e">
        <f t="shared" si="72"/>
        <v>#DIV/0!</v>
      </c>
      <c r="H1194" s="7" t="e">
        <f t="shared" si="73"/>
        <v>#DIV/0!</v>
      </c>
    </row>
    <row r="1195" spans="1:8" ht="12.75" hidden="1">
      <c r="A1195" s="85" t="s">
        <v>102</v>
      </c>
      <c r="B1195" s="81" t="s">
        <v>168</v>
      </c>
      <c r="C1195" s="36">
        <v>3000</v>
      </c>
      <c r="D1195" s="36">
        <v>0</v>
      </c>
      <c r="E1195" s="366">
        <v>0</v>
      </c>
      <c r="F1195" s="347">
        <v>0</v>
      </c>
      <c r="G1195" s="7">
        <f t="shared" si="72"/>
        <v>-1</v>
      </c>
      <c r="H1195" s="7" t="e">
        <f t="shared" si="73"/>
        <v>#DIV/0!</v>
      </c>
    </row>
    <row r="1196" spans="1:8" ht="12.75" hidden="1">
      <c r="A1196" s="85" t="s">
        <v>122</v>
      </c>
      <c r="B1196" s="81" t="s">
        <v>169</v>
      </c>
      <c r="C1196" s="36"/>
      <c r="D1196" s="36"/>
      <c r="E1196" s="366"/>
      <c r="F1196" s="347"/>
      <c r="G1196" s="7" t="e">
        <f t="shared" si="72"/>
        <v>#DIV/0!</v>
      </c>
      <c r="H1196" s="7" t="e">
        <f t="shared" si="73"/>
        <v>#DIV/0!</v>
      </c>
    </row>
    <row r="1197" spans="1:8" ht="12.75" hidden="1">
      <c r="A1197" s="85" t="s">
        <v>128</v>
      </c>
      <c r="B1197" s="81" t="s">
        <v>170</v>
      </c>
      <c r="C1197" s="36"/>
      <c r="D1197" s="36"/>
      <c r="E1197" s="429">
        <v>21550</v>
      </c>
      <c r="F1197" s="347">
        <v>21550</v>
      </c>
      <c r="G1197" s="7" t="e">
        <f t="shared" si="72"/>
        <v>#DIV/0!</v>
      </c>
      <c r="H1197" s="7" t="e">
        <f t="shared" si="73"/>
        <v>#DIV/0!</v>
      </c>
    </row>
    <row r="1198" spans="1:8" ht="12.75" hidden="1">
      <c r="A1198" s="62" t="s">
        <v>806</v>
      </c>
      <c r="B1198" s="63" t="s">
        <v>807</v>
      </c>
      <c r="C1198" s="64">
        <v>43000</v>
      </c>
      <c r="D1198" s="64">
        <v>24600</v>
      </c>
      <c r="E1198" s="430">
        <v>0</v>
      </c>
      <c r="F1198" s="343">
        <v>0</v>
      </c>
      <c r="G1198" s="7">
        <f t="shared" si="72"/>
        <v>-0.42790697674418604</v>
      </c>
      <c r="H1198" s="7">
        <f t="shared" si="73"/>
        <v>-1</v>
      </c>
    </row>
    <row r="1199" spans="1:8" ht="12.75" hidden="1">
      <c r="A1199" s="62" t="s">
        <v>797</v>
      </c>
      <c r="B1199" s="63" t="s">
        <v>174</v>
      </c>
      <c r="C1199" s="64">
        <f>SUM(C1200:C1203)</f>
        <v>315640</v>
      </c>
      <c r="D1199" s="64">
        <f>SUM(D1200:D1203)</f>
        <v>354978</v>
      </c>
      <c r="E1199" s="430">
        <f>SUM(E1200:E1203)</f>
        <v>300144</v>
      </c>
      <c r="F1199" s="343">
        <f>SUM(F1200:F1203)</f>
        <v>300144</v>
      </c>
      <c r="G1199" s="7">
        <f t="shared" si="72"/>
        <v>0.12462932454695222</v>
      </c>
      <c r="H1199" s="7">
        <f t="shared" si="73"/>
        <v>-0.15447154471544716</v>
      </c>
    </row>
    <row r="1200" spans="1:8" ht="12.75" hidden="1">
      <c r="A1200" s="85" t="s">
        <v>94</v>
      </c>
      <c r="B1200" s="148" t="s">
        <v>175</v>
      </c>
      <c r="C1200" s="36">
        <v>276640</v>
      </c>
      <c r="D1200" s="36">
        <v>305916</v>
      </c>
      <c r="E1200" s="429">
        <v>300144</v>
      </c>
      <c r="F1200" s="347">
        <v>300144</v>
      </c>
      <c r="G1200" s="7">
        <f t="shared" si="72"/>
        <v>0.10582706766917294</v>
      </c>
      <c r="H1200" s="7">
        <f t="shared" si="73"/>
        <v>-0.018867924528301886</v>
      </c>
    </row>
    <row r="1201" spans="1:8" ht="12.75" hidden="1">
      <c r="A1201" s="85" t="s">
        <v>97</v>
      </c>
      <c r="B1201" s="148" t="s">
        <v>176</v>
      </c>
      <c r="C1201" s="36"/>
      <c r="D1201" s="36"/>
      <c r="E1201" s="429"/>
      <c r="F1201" s="347"/>
      <c r="G1201" s="7" t="e">
        <f t="shared" si="72"/>
        <v>#DIV/0!</v>
      </c>
      <c r="H1201" s="7" t="e">
        <f t="shared" si="73"/>
        <v>#DIV/0!</v>
      </c>
    </row>
    <row r="1202" spans="1:8" ht="12.75" hidden="1">
      <c r="A1202" s="85" t="s">
        <v>100</v>
      </c>
      <c r="B1202" s="148" t="s">
        <v>177</v>
      </c>
      <c r="C1202" s="36"/>
      <c r="D1202" s="36"/>
      <c r="E1202" s="429"/>
      <c r="F1202" s="347"/>
      <c r="G1202" s="7" t="e">
        <f t="shared" si="72"/>
        <v>#DIV/0!</v>
      </c>
      <c r="H1202" s="7" t="e">
        <f t="shared" si="73"/>
        <v>#DIV/0!</v>
      </c>
    </row>
    <row r="1203" spans="1:8" ht="12.75" hidden="1">
      <c r="A1203" s="85" t="s">
        <v>104</v>
      </c>
      <c r="B1203" s="148" t="s">
        <v>178</v>
      </c>
      <c r="C1203" s="36">
        <v>39000</v>
      </c>
      <c r="D1203" s="36">
        <v>49062</v>
      </c>
      <c r="E1203" s="429">
        <v>0</v>
      </c>
      <c r="F1203" s="347"/>
      <c r="G1203" s="7">
        <f t="shared" si="72"/>
        <v>0.258</v>
      </c>
      <c r="H1203" s="7">
        <f t="shared" si="73"/>
        <v>-1</v>
      </c>
    </row>
    <row r="1204" spans="1:8" ht="12.75" hidden="1">
      <c r="A1204" s="62" t="s">
        <v>556</v>
      </c>
      <c r="B1204" s="63" t="s">
        <v>180</v>
      </c>
      <c r="C1204" s="64">
        <v>3000</v>
      </c>
      <c r="D1204" s="64">
        <v>4000</v>
      </c>
      <c r="E1204" s="367">
        <v>4000</v>
      </c>
      <c r="F1204" s="343">
        <v>4000</v>
      </c>
      <c r="G1204" s="7">
        <f t="shared" si="72"/>
        <v>0.3333333333333333</v>
      </c>
      <c r="H1204" s="7">
        <f t="shared" si="73"/>
        <v>0</v>
      </c>
    </row>
    <row r="1205" spans="1:8" ht="12.75" hidden="1">
      <c r="A1205" s="148"/>
      <c r="B1205" s="35"/>
      <c r="C1205" s="36"/>
      <c r="D1205" s="36"/>
      <c r="E1205" s="366"/>
      <c r="F1205" s="347"/>
      <c r="G1205" s="7" t="e">
        <f t="shared" si="72"/>
        <v>#DIV/0!</v>
      </c>
      <c r="H1205" s="7" t="e">
        <f t="shared" si="73"/>
        <v>#DIV/0!</v>
      </c>
    </row>
    <row r="1206" spans="1:8" ht="12.75" hidden="1">
      <c r="A1206" s="62" t="s">
        <v>799</v>
      </c>
      <c r="B1206" s="63" t="s">
        <v>18</v>
      </c>
      <c r="C1206" s="64">
        <v>65000</v>
      </c>
      <c r="D1206" s="64">
        <f>SUM(D1207:D1211)</f>
        <v>123000</v>
      </c>
      <c r="E1206" s="430">
        <f>SUM(E1207:E1211)</f>
        <v>121000</v>
      </c>
      <c r="F1206" s="343">
        <f>SUM(F1207:F1211)</f>
        <v>121000</v>
      </c>
      <c r="G1206" s="7">
        <f t="shared" si="72"/>
        <v>0.8923076923076924</v>
      </c>
      <c r="H1206" s="7">
        <f t="shared" si="73"/>
        <v>-0.016260162601626018</v>
      </c>
    </row>
    <row r="1207" spans="1:8" ht="12.75" hidden="1">
      <c r="A1207" s="85" t="s">
        <v>97</v>
      </c>
      <c r="B1207" s="35" t="s">
        <v>182</v>
      </c>
      <c r="C1207" s="36"/>
      <c r="D1207" s="36">
        <v>123000</v>
      </c>
      <c r="E1207" s="429">
        <v>121000</v>
      </c>
      <c r="F1207" s="347">
        <v>121000</v>
      </c>
      <c r="G1207" s="7" t="e">
        <f t="shared" si="72"/>
        <v>#DIV/0!</v>
      </c>
      <c r="H1207" s="7">
        <f t="shared" si="73"/>
        <v>-0.016260162601626018</v>
      </c>
    </row>
    <row r="1208" spans="1:8" ht="12.75" hidden="1">
      <c r="A1208" s="85" t="s">
        <v>100</v>
      </c>
      <c r="B1208" s="35" t="s">
        <v>183</v>
      </c>
      <c r="C1208" s="36"/>
      <c r="D1208" s="36"/>
      <c r="E1208" s="366"/>
      <c r="F1208" s="347"/>
      <c r="G1208" s="7" t="e">
        <f t="shared" si="72"/>
        <v>#DIV/0!</v>
      </c>
      <c r="H1208" s="7" t="e">
        <f t="shared" si="73"/>
        <v>#DIV/0!</v>
      </c>
    </row>
    <row r="1209" spans="1:8" ht="12.75" hidden="1">
      <c r="A1209" s="85" t="s">
        <v>128</v>
      </c>
      <c r="B1209" s="35" t="s">
        <v>184</v>
      </c>
      <c r="C1209" s="36"/>
      <c r="D1209" s="36"/>
      <c r="E1209" s="366"/>
      <c r="F1209" s="347"/>
      <c r="G1209" s="7" t="e">
        <f t="shared" si="72"/>
        <v>#DIV/0!</v>
      </c>
      <c r="H1209" s="7" t="e">
        <f t="shared" si="73"/>
        <v>#DIV/0!</v>
      </c>
    </row>
    <row r="1210" spans="1:8" ht="12.75" hidden="1">
      <c r="A1210" s="85" t="s">
        <v>104</v>
      </c>
      <c r="B1210" s="35" t="s">
        <v>185</v>
      </c>
      <c r="C1210" s="36"/>
      <c r="D1210" s="36"/>
      <c r="E1210" s="366"/>
      <c r="F1210" s="347"/>
      <c r="G1210" s="7" t="e">
        <f t="shared" si="72"/>
        <v>#DIV/0!</v>
      </c>
      <c r="H1210" s="7" t="e">
        <f t="shared" si="73"/>
        <v>#DIV/0!</v>
      </c>
    </row>
    <row r="1211" spans="1:8" ht="12.75" hidden="1">
      <c r="A1211" s="85" t="s">
        <v>122</v>
      </c>
      <c r="B1211" s="35" t="s">
        <v>186</v>
      </c>
      <c r="C1211" s="36"/>
      <c r="D1211" s="36"/>
      <c r="E1211" s="366">
        <v>0</v>
      </c>
      <c r="F1211" s="347"/>
      <c r="G1211" s="7" t="e">
        <f t="shared" si="72"/>
        <v>#DIV/0!</v>
      </c>
      <c r="H1211" s="7" t="e">
        <f t="shared" si="73"/>
        <v>#DIV/0!</v>
      </c>
    </row>
    <row r="1212" spans="1:8" ht="25.5">
      <c r="A1212" s="90" t="s">
        <v>557</v>
      </c>
      <c r="B1212" s="234" t="s">
        <v>406</v>
      </c>
      <c r="C1212" s="36">
        <v>62000</v>
      </c>
      <c r="D1212" s="36">
        <f>D1213</f>
        <v>200000</v>
      </c>
      <c r="E1212" s="429">
        <v>0</v>
      </c>
      <c r="F1212" s="347">
        <v>0</v>
      </c>
      <c r="G1212" s="7">
        <f t="shared" si="72"/>
        <v>2.225806451612903</v>
      </c>
      <c r="H1212" s="7">
        <f t="shared" si="73"/>
        <v>-1</v>
      </c>
    </row>
    <row r="1213" spans="1:8" ht="12.75" hidden="1">
      <c r="A1213" s="267" t="s">
        <v>189</v>
      </c>
      <c r="B1213" s="119" t="s">
        <v>21</v>
      </c>
      <c r="C1213" s="64">
        <f>C1214</f>
        <v>0</v>
      </c>
      <c r="D1213" s="64">
        <f>D1214</f>
        <v>200000</v>
      </c>
      <c r="E1213" s="342">
        <f>E1214</f>
        <v>0</v>
      </c>
      <c r="F1213" s="343">
        <f>F1214</f>
        <v>200000</v>
      </c>
      <c r="G1213" s="7" t="e">
        <f t="shared" si="72"/>
        <v>#DIV/0!</v>
      </c>
      <c r="H1213" s="7">
        <f t="shared" si="73"/>
        <v>0</v>
      </c>
    </row>
    <row r="1214" spans="1:8" ht="12.75" hidden="1">
      <c r="A1214" s="92" t="s">
        <v>94</v>
      </c>
      <c r="B1214" s="114" t="s">
        <v>190</v>
      </c>
      <c r="C1214" s="33">
        <f>SUM(C1215:C1217)</f>
        <v>0</v>
      </c>
      <c r="D1214" s="33">
        <f>SUM(D1215:D1217)</f>
        <v>200000</v>
      </c>
      <c r="E1214" s="346">
        <f>SUM(E1215:E1217)</f>
        <v>0</v>
      </c>
      <c r="F1214" s="544">
        <f>SUM(F1215:F1217)</f>
        <v>200000</v>
      </c>
      <c r="G1214" s="7" t="e">
        <f t="shared" si="72"/>
        <v>#DIV/0!</v>
      </c>
      <c r="H1214" s="7">
        <f t="shared" si="73"/>
        <v>0</v>
      </c>
    </row>
    <row r="1215" spans="1:8" ht="12.75" hidden="1">
      <c r="A1215" s="85"/>
      <c r="B1215" s="35" t="s">
        <v>260</v>
      </c>
      <c r="C1215" s="36"/>
      <c r="D1215" s="36">
        <v>200000</v>
      </c>
      <c r="E1215" s="429">
        <v>0</v>
      </c>
      <c r="F1215" s="347">
        <v>200000</v>
      </c>
      <c r="G1215" s="7" t="e">
        <f t="shared" si="72"/>
        <v>#DIV/0!</v>
      </c>
      <c r="H1215" s="7">
        <f t="shared" si="73"/>
        <v>0</v>
      </c>
    </row>
    <row r="1216" spans="1:8" ht="12.75" hidden="1">
      <c r="A1216" s="85"/>
      <c r="B1216" s="35" t="s">
        <v>192</v>
      </c>
      <c r="C1216" s="36"/>
      <c r="D1216" s="36"/>
      <c r="E1216" s="345"/>
      <c r="F1216" s="347"/>
      <c r="G1216" s="7" t="e">
        <f t="shared" si="72"/>
        <v>#DIV/0!</v>
      </c>
      <c r="H1216" s="7" t="e">
        <f t="shared" si="73"/>
        <v>#DIV/0!</v>
      </c>
    </row>
    <row r="1217" spans="1:8" ht="12.75" hidden="1">
      <c r="A1217" s="85"/>
      <c r="B1217" s="35" t="s">
        <v>193</v>
      </c>
      <c r="C1217" s="36"/>
      <c r="D1217" s="36"/>
      <c r="E1217" s="345"/>
      <c r="F1217" s="347"/>
      <c r="G1217" s="7" t="e">
        <f t="shared" si="72"/>
        <v>#DIV/0!</v>
      </c>
      <c r="H1217" s="7" t="e">
        <f t="shared" si="73"/>
        <v>#DIV/0!</v>
      </c>
    </row>
    <row r="1218" spans="1:8" ht="12.75">
      <c r="A1218" s="287" t="s">
        <v>691</v>
      </c>
      <c r="B1218" s="159" t="s">
        <v>213</v>
      </c>
      <c r="C1218" s="160">
        <f>C1219+C1229+C1287</f>
        <v>1278359.8</v>
      </c>
      <c r="D1218" s="160">
        <f>D1219+D1229+D1287</f>
        <v>1741430.66</v>
      </c>
      <c r="E1218" s="440">
        <f>E1219+E1229+E1287</f>
        <v>2096211.9349999998</v>
      </c>
      <c r="F1218" s="528">
        <f>F1219+F1229+F1287</f>
        <v>2263420.65</v>
      </c>
      <c r="G1218" s="7">
        <f t="shared" si="72"/>
        <v>0.3622382837758195</v>
      </c>
      <c r="H1218" s="7">
        <f t="shared" si="73"/>
        <v>0.299747788981733</v>
      </c>
    </row>
    <row r="1219" spans="1:8" ht="12.75">
      <c r="A1219" s="215" t="s">
        <v>546</v>
      </c>
      <c r="B1219" s="136" t="s">
        <v>91</v>
      </c>
      <c r="C1219" s="188">
        <f>C1220+C1226+C1227+C1228</f>
        <v>770414.8</v>
      </c>
      <c r="D1219" s="188">
        <f>D1220+D1226+D1227+D1228</f>
        <v>1111782.66</v>
      </c>
      <c r="E1219" s="442">
        <f>E1220+E1226+E1227+E1228</f>
        <v>1341355.9349999998</v>
      </c>
      <c r="F1219" s="188">
        <f>F1220+F1226+F1227+F1228</f>
        <v>1210564.65</v>
      </c>
      <c r="G1219" s="7">
        <f t="shared" si="72"/>
        <v>0.44309618662569805</v>
      </c>
      <c r="H1219" s="7">
        <f t="shared" si="73"/>
        <v>0.08885009053837914</v>
      </c>
    </row>
    <row r="1220" spans="1:8" ht="12.75" hidden="1">
      <c r="A1220" s="62" t="s">
        <v>727</v>
      </c>
      <c r="B1220" s="83" t="s">
        <v>93</v>
      </c>
      <c r="C1220" s="64">
        <f>SUM(C1221:C1225)</f>
        <v>577060</v>
      </c>
      <c r="D1220" s="64">
        <f>SUM(D1221:D1225)</f>
        <v>832796</v>
      </c>
      <c r="E1220" s="430">
        <f>SUM(E1221:E1225)</f>
        <v>1004761</v>
      </c>
      <c r="F1220" s="343">
        <f>SUM(F1221:F1225)</f>
        <v>906790</v>
      </c>
      <c r="G1220" s="7">
        <f t="shared" si="72"/>
        <v>0.4431705541884726</v>
      </c>
      <c r="H1220" s="7">
        <f t="shared" si="73"/>
        <v>0.08885009053837915</v>
      </c>
    </row>
    <row r="1221" spans="1:8" ht="12.75" hidden="1">
      <c r="A1221" s="85" t="s">
        <v>94</v>
      </c>
      <c r="B1221" s="81" t="s">
        <v>196</v>
      </c>
      <c r="C1221" s="36">
        <v>572060</v>
      </c>
      <c r="D1221" s="36">
        <v>828796</v>
      </c>
      <c r="E1221" s="429">
        <v>994761</v>
      </c>
      <c r="F1221" s="347">
        <v>906790</v>
      </c>
      <c r="G1221" s="7">
        <f t="shared" si="72"/>
        <v>0.4487920847463553</v>
      </c>
      <c r="H1221" s="7">
        <f t="shared" si="73"/>
        <v>0.09410518390532772</v>
      </c>
    </row>
    <row r="1222" spans="1:8" ht="12.75" hidden="1">
      <c r="A1222" s="85" t="s">
        <v>97</v>
      </c>
      <c r="B1222" s="35" t="s">
        <v>257</v>
      </c>
      <c r="C1222" s="36"/>
      <c r="D1222" s="36">
        <v>0</v>
      </c>
      <c r="E1222" s="429">
        <v>0</v>
      </c>
      <c r="F1222" s="347">
        <v>0</v>
      </c>
      <c r="G1222" s="7" t="e">
        <f t="shared" si="72"/>
        <v>#DIV/0!</v>
      </c>
      <c r="H1222" s="7" t="e">
        <f t="shared" si="73"/>
        <v>#DIV/0!</v>
      </c>
    </row>
    <row r="1223" spans="1:8" ht="12.75" hidden="1">
      <c r="A1223" s="85" t="s">
        <v>100</v>
      </c>
      <c r="B1223" s="35" t="s">
        <v>101</v>
      </c>
      <c r="C1223" s="36"/>
      <c r="D1223" s="36"/>
      <c r="E1223" s="429"/>
      <c r="F1223" s="347"/>
      <c r="G1223" s="7" t="e">
        <f t="shared" si="72"/>
        <v>#DIV/0!</v>
      </c>
      <c r="H1223" s="7" t="e">
        <f t="shared" si="73"/>
        <v>#DIV/0!</v>
      </c>
    </row>
    <row r="1224" spans="1:8" ht="12.75" hidden="1">
      <c r="A1224" s="85" t="s">
        <v>102</v>
      </c>
      <c r="B1224" s="35" t="s">
        <v>103</v>
      </c>
      <c r="C1224" s="36"/>
      <c r="D1224" s="36"/>
      <c r="E1224" s="429"/>
      <c r="F1224" s="347"/>
      <c r="G1224" s="7" t="e">
        <f t="shared" si="72"/>
        <v>#DIV/0!</v>
      </c>
      <c r="H1224" s="7" t="e">
        <f t="shared" si="73"/>
        <v>#DIV/0!</v>
      </c>
    </row>
    <row r="1225" spans="1:8" ht="12.75" hidden="1">
      <c r="A1225" s="85" t="s">
        <v>104</v>
      </c>
      <c r="B1225" s="35" t="s">
        <v>105</v>
      </c>
      <c r="C1225" s="36">
        <v>5000</v>
      </c>
      <c r="D1225" s="36">
        <v>4000</v>
      </c>
      <c r="E1225" s="429">
        <v>10000</v>
      </c>
      <c r="F1225" s="347">
        <v>0</v>
      </c>
      <c r="G1225" s="7">
        <f t="shared" si="72"/>
        <v>-0.2</v>
      </c>
      <c r="H1225" s="7">
        <f t="shared" si="73"/>
        <v>-1</v>
      </c>
    </row>
    <row r="1226" spans="1:8" ht="12.75" hidden="1">
      <c r="A1226" s="62" t="s">
        <v>729</v>
      </c>
      <c r="B1226" s="63" t="s">
        <v>109</v>
      </c>
      <c r="C1226" s="64"/>
      <c r="D1226" s="64"/>
      <c r="E1226" s="430"/>
      <c r="F1226" s="343"/>
      <c r="G1226" s="7" t="e">
        <f t="shared" si="72"/>
        <v>#DIV/0!</v>
      </c>
      <c r="H1226" s="7" t="e">
        <f t="shared" si="73"/>
        <v>#DIV/0!</v>
      </c>
    </row>
    <row r="1227" spans="1:8" ht="12.75" hidden="1">
      <c r="A1227" s="62" t="s">
        <v>731</v>
      </c>
      <c r="B1227" s="63" t="s">
        <v>111</v>
      </c>
      <c r="C1227" s="64">
        <f>C1220*0.33</f>
        <v>190429.80000000002</v>
      </c>
      <c r="D1227" s="64">
        <f>D1220*0.33</f>
        <v>274822.68</v>
      </c>
      <c r="E1227" s="430">
        <f>E1220*0.33</f>
        <v>331571.13</v>
      </c>
      <c r="F1227" s="343">
        <f>F1220*0.33</f>
        <v>299240.7</v>
      </c>
      <c r="G1227" s="7">
        <f t="shared" si="72"/>
        <v>0.44317055418847245</v>
      </c>
      <c r="H1227" s="7">
        <f t="shared" si="73"/>
        <v>0.08885009053837922</v>
      </c>
    </row>
    <row r="1228" spans="1:8" ht="12.75" hidden="1">
      <c r="A1228" s="62" t="s">
        <v>728</v>
      </c>
      <c r="B1228" s="63" t="s">
        <v>113</v>
      </c>
      <c r="C1228" s="64">
        <v>2925</v>
      </c>
      <c r="D1228" s="64">
        <f>D1220*0.005</f>
        <v>4163.9800000000005</v>
      </c>
      <c r="E1228" s="430">
        <f>E1220*0.005</f>
        <v>5023.805</v>
      </c>
      <c r="F1228" s="343">
        <f>F1220*0.005</f>
        <v>4533.95</v>
      </c>
      <c r="G1228" s="7">
        <f t="shared" si="72"/>
        <v>0.42358290598290615</v>
      </c>
      <c r="H1228" s="7">
        <f t="shared" si="73"/>
        <v>0.08885009053837897</v>
      </c>
    </row>
    <row r="1229" spans="1:8" ht="12.75">
      <c r="A1229" s="90" t="s">
        <v>550</v>
      </c>
      <c r="B1229" s="81" t="s">
        <v>114</v>
      </c>
      <c r="C1229" s="88">
        <f>C1230+C1241+C1244+C1247+C1256+C1261+C1266+C1273+C1274+C1279+C1281</f>
        <v>487945</v>
      </c>
      <c r="D1229" s="88">
        <f>D1230+D1241+D1244+D1247+D1256+D1261+D1266+D1273+D1274+D1279+D1281</f>
        <v>579648</v>
      </c>
      <c r="E1229" s="429">
        <f>E1230+E1241+E1244+E1247+E1256+E1261+E1266+E1273+E1274+E1279+E1281</f>
        <v>654856</v>
      </c>
      <c r="F1229" s="347">
        <f>F1230+F1241+F1244+F1247+F1256+F1261+F1266+F1273+F1274+F1279+F1281</f>
        <v>652856</v>
      </c>
      <c r="G1229" s="7">
        <f t="shared" si="72"/>
        <v>0.18793716504933958</v>
      </c>
      <c r="H1229" s="7">
        <f t="shared" si="73"/>
        <v>0.12629733907474883</v>
      </c>
    </row>
    <row r="1230" spans="1:8" ht="12" customHeight="1" hidden="1">
      <c r="A1230" s="62" t="s">
        <v>551</v>
      </c>
      <c r="B1230" s="83" t="s">
        <v>764</v>
      </c>
      <c r="C1230" s="64">
        <v>20000</v>
      </c>
      <c r="D1230" s="64">
        <f>SUM(D1231:D1240)</f>
        <v>12900</v>
      </c>
      <c r="E1230" s="430">
        <f>SUM(E1231:E1240)</f>
        <v>25800</v>
      </c>
      <c r="F1230" s="343">
        <f>SUM(F1231:F1240)</f>
        <v>25800</v>
      </c>
      <c r="G1230" s="7">
        <f t="shared" si="72"/>
        <v>-0.355</v>
      </c>
      <c r="H1230" s="7">
        <f t="shared" si="73"/>
        <v>1</v>
      </c>
    </row>
    <row r="1231" spans="1:8" ht="12.75" hidden="1">
      <c r="A1231" s="85" t="s">
        <v>94</v>
      </c>
      <c r="B1231" s="35" t="s">
        <v>117</v>
      </c>
      <c r="C1231" s="36">
        <v>1000</v>
      </c>
      <c r="D1231" s="36">
        <v>1200</v>
      </c>
      <c r="E1231" s="429">
        <v>17400</v>
      </c>
      <c r="F1231" s="347">
        <v>17400</v>
      </c>
      <c r="G1231" s="7">
        <f t="shared" si="72"/>
        <v>0.2</v>
      </c>
      <c r="H1231" s="7">
        <f t="shared" si="73"/>
        <v>13.5</v>
      </c>
    </row>
    <row r="1232" spans="1:8" ht="12.75" hidden="1">
      <c r="A1232" s="85" t="s">
        <v>97</v>
      </c>
      <c r="B1232" s="81" t="s">
        <v>118</v>
      </c>
      <c r="C1232" s="36">
        <v>500</v>
      </c>
      <c r="D1232" s="36">
        <v>200</v>
      </c>
      <c r="E1232" s="345"/>
      <c r="F1232" s="347"/>
      <c r="G1232" s="7">
        <f t="shared" si="72"/>
        <v>-0.6</v>
      </c>
      <c r="H1232" s="7">
        <f t="shared" si="73"/>
        <v>-1</v>
      </c>
    </row>
    <row r="1233" spans="1:8" ht="12.75" hidden="1">
      <c r="A1233" s="85" t="s">
        <v>100</v>
      </c>
      <c r="B1233" s="35" t="s">
        <v>119</v>
      </c>
      <c r="C1233" s="36">
        <v>4000</v>
      </c>
      <c r="D1233" s="36">
        <v>4000</v>
      </c>
      <c r="E1233" s="345"/>
      <c r="F1233" s="347"/>
      <c r="G1233" s="7">
        <f t="shared" si="72"/>
        <v>0</v>
      </c>
      <c r="H1233" s="7">
        <f t="shared" si="73"/>
        <v>-1</v>
      </c>
    </row>
    <row r="1234" spans="1:8" ht="12.75" hidden="1">
      <c r="A1234" s="85" t="s">
        <v>102</v>
      </c>
      <c r="B1234" s="81" t="s">
        <v>120</v>
      </c>
      <c r="C1234" s="36">
        <v>500</v>
      </c>
      <c r="D1234" s="36">
        <v>500</v>
      </c>
      <c r="E1234" s="345"/>
      <c r="F1234" s="347"/>
      <c r="G1234" s="7">
        <f t="shared" si="72"/>
        <v>0</v>
      </c>
      <c r="H1234" s="7">
        <f t="shared" si="73"/>
        <v>-1</v>
      </c>
    </row>
    <row r="1235" spans="1:8" ht="12.75" hidden="1">
      <c r="A1235" s="85" t="s">
        <v>104</v>
      </c>
      <c r="B1235" s="81" t="s">
        <v>121</v>
      </c>
      <c r="C1235" s="36">
        <v>9000</v>
      </c>
      <c r="D1235" s="36">
        <v>7000</v>
      </c>
      <c r="E1235" s="345"/>
      <c r="F1235" s="347"/>
      <c r="G1235" s="7">
        <f aca="true" t="shared" si="74" ref="G1235:G1298">(D1235-C1235)/C1235</f>
        <v>-0.2222222222222222</v>
      </c>
      <c r="H1235" s="7">
        <f t="shared" si="73"/>
        <v>-1</v>
      </c>
    </row>
    <row r="1236" spans="1:8" ht="12.75" hidden="1">
      <c r="A1236" s="85" t="s">
        <v>122</v>
      </c>
      <c r="B1236" s="81" t="s">
        <v>123</v>
      </c>
      <c r="C1236" s="36">
        <v>5000</v>
      </c>
      <c r="D1236" s="36">
        <v>0</v>
      </c>
      <c r="E1236" s="345"/>
      <c r="F1236" s="347"/>
      <c r="G1236" s="7">
        <f t="shared" si="74"/>
        <v>-1</v>
      </c>
      <c r="H1236" s="7" t="e">
        <f t="shared" si="73"/>
        <v>#DIV/0!</v>
      </c>
    </row>
    <row r="1237" spans="1:8" ht="12.75" hidden="1">
      <c r="A1237" s="85" t="s">
        <v>124</v>
      </c>
      <c r="B1237" s="81" t="s">
        <v>125</v>
      </c>
      <c r="C1237" s="36"/>
      <c r="D1237" s="36"/>
      <c r="E1237" s="345"/>
      <c r="F1237" s="347"/>
      <c r="G1237" s="7" t="e">
        <f t="shared" si="74"/>
        <v>#DIV/0!</v>
      </c>
      <c r="H1237" s="7" t="e">
        <f t="shared" si="73"/>
        <v>#DIV/0!</v>
      </c>
    </row>
    <row r="1238" spans="1:8" ht="12.75" hidden="1">
      <c r="A1238" s="85" t="s">
        <v>126</v>
      </c>
      <c r="B1238" s="81" t="s">
        <v>127</v>
      </c>
      <c r="C1238" s="36"/>
      <c r="D1238" s="36"/>
      <c r="E1238" s="345"/>
      <c r="F1238" s="347"/>
      <c r="G1238" s="7" t="e">
        <f t="shared" si="74"/>
        <v>#DIV/0!</v>
      </c>
      <c r="H1238" s="7" t="e">
        <f t="shared" si="73"/>
        <v>#DIV/0!</v>
      </c>
    </row>
    <row r="1239" spans="1:8" s="3" customFormat="1" ht="12.75" hidden="1">
      <c r="A1239" s="85" t="s">
        <v>128</v>
      </c>
      <c r="B1239" s="81" t="s">
        <v>129</v>
      </c>
      <c r="C1239" s="36"/>
      <c r="D1239" s="36"/>
      <c r="E1239" s="429">
        <v>8400</v>
      </c>
      <c r="F1239" s="347">
        <v>8400</v>
      </c>
      <c r="G1239" s="7" t="e">
        <f t="shared" si="74"/>
        <v>#DIV/0!</v>
      </c>
      <c r="H1239" s="7" t="e">
        <f t="shared" si="73"/>
        <v>#DIV/0!</v>
      </c>
    </row>
    <row r="1240" spans="1:8" s="3" customFormat="1" ht="12.75" hidden="1">
      <c r="A1240" s="85" t="s">
        <v>130</v>
      </c>
      <c r="B1240" s="81" t="s">
        <v>131</v>
      </c>
      <c r="C1240" s="36"/>
      <c r="D1240" s="36"/>
      <c r="E1240" s="345"/>
      <c r="F1240" s="347"/>
      <c r="G1240" s="7" t="e">
        <f t="shared" si="74"/>
        <v>#DIV/0!</v>
      </c>
      <c r="H1240" s="7" t="e">
        <f t="shared" si="73"/>
        <v>#DIV/0!</v>
      </c>
    </row>
    <row r="1241" spans="1:8" ht="12.75" hidden="1">
      <c r="A1241" s="62" t="s">
        <v>552</v>
      </c>
      <c r="B1241" s="63" t="s">
        <v>133</v>
      </c>
      <c r="C1241" s="64">
        <v>6000</v>
      </c>
      <c r="D1241" s="64">
        <f>SUM(D1242:D1243)</f>
        <v>6000</v>
      </c>
      <c r="E1241" s="367">
        <f>SUM(E1242:E1243)</f>
        <v>6000</v>
      </c>
      <c r="F1241" s="343">
        <f>SUM(F1242:F1243)</f>
        <v>6000</v>
      </c>
      <c r="G1241" s="7">
        <f t="shared" si="74"/>
        <v>0</v>
      </c>
      <c r="H1241" s="7">
        <f t="shared" si="73"/>
        <v>0</v>
      </c>
    </row>
    <row r="1242" spans="1:8" ht="12.75" hidden="1">
      <c r="A1242" s="85" t="s">
        <v>94</v>
      </c>
      <c r="B1242" s="81" t="s">
        <v>134</v>
      </c>
      <c r="C1242" s="36"/>
      <c r="D1242" s="36">
        <v>6000</v>
      </c>
      <c r="E1242" s="366">
        <v>6000</v>
      </c>
      <c r="F1242" s="347">
        <v>6000</v>
      </c>
      <c r="G1242" s="7" t="e">
        <f t="shared" si="74"/>
        <v>#DIV/0!</v>
      </c>
      <c r="H1242" s="7">
        <f t="shared" si="73"/>
        <v>0</v>
      </c>
    </row>
    <row r="1243" spans="1:8" ht="12.75" hidden="1">
      <c r="A1243" s="85" t="s">
        <v>97</v>
      </c>
      <c r="B1243" s="81" t="s">
        <v>197</v>
      </c>
      <c r="C1243" s="36">
        <v>6000</v>
      </c>
      <c r="D1243" s="36">
        <v>0</v>
      </c>
      <c r="E1243" s="366">
        <v>0</v>
      </c>
      <c r="F1243" s="347">
        <v>0</v>
      </c>
      <c r="G1243" s="7">
        <f t="shared" si="74"/>
        <v>-1</v>
      </c>
      <c r="H1243" s="7" t="e">
        <f t="shared" si="73"/>
        <v>#DIV/0!</v>
      </c>
    </row>
    <row r="1244" spans="1:8" ht="12.75" hidden="1">
      <c r="A1244" s="62" t="s">
        <v>553</v>
      </c>
      <c r="B1244" s="83" t="s">
        <v>137</v>
      </c>
      <c r="C1244" s="64">
        <f>SUM(C1245)</f>
        <v>10000</v>
      </c>
      <c r="D1244" s="64">
        <f>SUM(D1245:D1246)</f>
        <v>11000</v>
      </c>
      <c r="E1244" s="430">
        <f>SUM(E1245:E1246)</f>
        <v>17000</v>
      </c>
      <c r="F1244" s="343">
        <f>SUM(F1245:F1246)</f>
        <v>15000</v>
      </c>
      <c r="G1244" s="7">
        <f t="shared" si="74"/>
        <v>0.1</v>
      </c>
      <c r="H1244" s="7">
        <f aca="true" t="shared" si="75" ref="H1244:H1307">(F1244-D1244)/D1244</f>
        <v>0.36363636363636365</v>
      </c>
    </row>
    <row r="1245" spans="1:8" ht="12.75" hidden="1">
      <c r="A1245" s="85" t="s">
        <v>94</v>
      </c>
      <c r="B1245" s="81" t="s">
        <v>137</v>
      </c>
      <c r="C1245" s="36">
        <v>10000</v>
      </c>
      <c r="D1245" s="36">
        <v>5000</v>
      </c>
      <c r="E1245" s="429">
        <v>7000</v>
      </c>
      <c r="F1245" s="347">
        <v>5000</v>
      </c>
      <c r="G1245" s="7">
        <f t="shared" si="74"/>
        <v>-0.5</v>
      </c>
      <c r="H1245" s="7">
        <f t="shared" si="75"/>
        <v>0</v>
      </c>
    </row>
    <row r="1246" spans="1:8" ht="12.75" hidden="1">
      <c r="A1246" s="85"/>
      <c r="B1246" s="81" t="s">
        <v>445</v>
      </c>
      <c r="C1246" s="36"/>
      <c r="D1246" s="36">
        <v>6000</v>
      </c>
      <c r="E1246" s="429">
        <v>10000</v>
      </c>
      <c r="F1246" s="347">
        <v>10000</v>
      </c>
      <c r="G1246" s="7" t="e">
        <f t="shared" si="74"/>
        <v>#DIV/0!</v>
      </c>
      <c r="H1246" s="7">
        <f t="shared" si="75"/>
        <v>0.6666666666666666</v>
      </c>
    </row>
    <row r="1247" spans="1:8" ht="12.75" hidden="1">
      <c r="A1247" s="62" t="s">
        <v>746</v>
      </c>
      <c r="B1247" s="83" t="s">
        <v>141</v>
      </c>
      <c r="C1247" s="64">
        <v>271895</v>
      </c>
      <c r="D1247" s="64">
        <f>SUM(D1248:D1255)</f>
        <v>299000</v>
      </c>
      <c r="E1247" s="430">
        <f>SUM(E1248:E1255)</f>
        <v>314000</v>
      </c>
      <c r="F1247" s="343">
        <f>SUM(F1248:F1255)</f>
        <v>314000</v>
      </c>
      <c r="G1247" s="7">
        <f t="shared" si="74"/>
        <v>0.09968921826440354</v>
      </c>
      <c r="H1247" s="7">
        <f t="shared" si="75"/>
        <v>0.05016722408026756</v>
      </c>
    </row>
    <row r="1248" spans="1:8" ht="12.75" hidden="1">
      <c r="A1248" s="85" t="s">
        <v>94</v>
      </c>
      <c r="B1248" s="81" t="s">
        <v>142</v>
      </c>
      <c r="C1248" s="36">
        <v>130000</v>
      </c>
      <c r="D1248" s="36">
        <v>130000</v>
      </c>
      <c r="E1248" s="366">
        <v>130000</v>
      </c>
      <c r="F1248" s="347">
        <v>130000</v>
      </c>
      <c r="G1248" s="7">
        <f t="shared" si="74"/>
        <v>0</v>
      </c>
      <c r="H1248" s="7">
        <f t="shared" si="75"/>
        <v>0</v>
      </c>
    </row>
    <row r="1249" spans="1:8" ht="12.75" hidden="1">
      <c r="A1249" s="85" t="s">
        <v>97</v>
      </c>
      <c r="B1249" s="81" t="s">
        <v>143</v>
      </c>
      <c r="C1249" s="36">
        <v>45000</v>
      </c>
      <c r="D1249" s="36">
        <v>40000</v>
      </c>
      <c r="E1249" s="366">
        <v>40000</v>
      </c>
      <c r="F1249" s="347">
        <v>40000</v>
      </c>
      <c r="G1249" s="7">
        <f t="shared" si="74"/>
        <v>-0.1111111111111111</v>
      </c>
      <c r="H1249" s="7">
        <f t="shared" si="75"/>
        <v>0</v>
      </c>
    </row>
    <row r="1250" spans="1:8" ht="12.75" hidden="1">
      <c r="A1250" s="85" t="s">
        <v>100</v>
      </c>
      <c r="B1250" s="81" t="s">
        <v>144</v>
      </c>
      <c r="C1250" s="36">
        <v>17000</v>
      </c>
      <c r="D1250" s="36">
        <v>25000</v>
      </c>
      <c r="E1250" s="366">
        <v>25000</v>
      </c>
      <c r="F1250" s="347">
        <v>25000</v>
      </c>
      <c r="G1250" s="7">
        <f t="shared" si="74"/>
        <v>0.47058823529411764</v>
      </c>
      <c r="H1250" s="7">
        <f t="shared" si="75"/>
        <v>0</v>
      </c>
    </row>
    <row r="1251" spans="1:8" ht="12.75" hidden="1">
      <c r="A1251" s="85" t="s">
        <v>102</v>
      </c>
      <c r="B1251" s="81" t="s">
        <v>145</v>
      </c>
      <c r="C1251" s="36">
        <v>17000</v>
      </c>
      <c r="D1251" s="36">
        <v>15000</v>
      </c>
      <c r="E1251" s="366">
        <v>15000</v>
      </c>
      <c r="F1251" s="347">
        <v>15000</v>
      </c>
      <c r="G1251" s="7">
        <f t="shared" si="74"/>
        <v>-0.11764705882352941</v>
      </c>
      <c r="H1251" s="7">
        <f t="shared" si="75"/>
        <v>0</v>
      </c>
    </row>
    <row r="1252" spans="1:8" ht="12.75" hidden="1">
      <c r="A1252" s="85" t="s">
        <v>122</v>
      </c>
      <c r="B1252" s="81" t="s">
        <v>146</v>
      </c>
      <c r="C1252" s="36">
        <v>30000</v>
      </c>
      <c r="D1252" s="36">
        <v>50000</v>
      </c>
      <c r="E1252" s="429">
        <v>65000</v>
      </c>
      <c r="F1252" s="347">
        <v>65000</v>
      </c>
      <c r="G1252" s="7">
        <f t="shared" si="74"/>
        <v>0.6666666666666666</v>
      </c>
      <c r="H1252" s="7">
        <f t="shared" si="75"/>
        <v>0.3</v>
      </c>
    </row>
    <row r="1253" spans="1:8" ht="12.75" hidden="1">
      <c r="A1253" s="85" t="s">
        <v>124</v>
      </c>
      <c r="B1253" s="81" t="s">
        <v>147</v>
      </c>
      <c r="C1253" s="36"/>
      <c r="D1253" s="36"/>
      <c r="E1253" s="366"/>
      <c r="F1253" s="347"/>
      <c r="G1253" s="7" t="e">
        <f t="shared" si="74"/>
        <v>#DIV/0!</v>
      </c>
      <c r="H1253" s="7" t="e">
        <f t="shared" si="75"/>
        <v>#DIV/0!</v>
      </c>
    </row>
    <row r="1254" spans="1:8" ht="12.75" hidden="1">
      <c r="A1254" s="85" t="s">
        <v>126</v>
      </c>
      <c r="B1254" s="81" t="s">
        <v>149</v>
      </c>
      <c r="C1254" s="36">
        <v>25000</v>
      </c>
      <c r="D1254" s="36">
        <v>6000</v>
      </c>
      <c r="E1254" s="366">
        <v>6000</v>
      </c>
      <c r="F1254" s="347">
        <v>6000</v>
      </c>
      <c r="G1254" s="7">
        <f t="shared" si="74"/>
        <v>-0.76</v>
      </c>
      <c r="H1254" s="7">
        <f t="shared" si="75"/>
        <v>0</v>
      </c>
    </row>
    <row r="1255" spans="1:8" ht="12.75" hidden="1">
      <c r="A1255" s="85" t="s">
        <v>128</v>
      </c>
      <c r="B1255" s="81" t="s">
        <v>150</v>
      </c>
      <c r="C1255" s="36"/>
      <c r="D1255" s="36">
        <v>33000</v>
      </c>
      <c r="E1255" s="366">
        <v>33000</v>
      </c>
      <c r="F1255" s="347">
        <v>33000</v>
      </c>
      <c r="G1255" s="7" t="e">
        <f t="shared" si="74"/>
        <v>#DIV/0!</v>
      </c>
      <c r="H1255" s="7">
        <f t="shared" si="75"/>
        <v>0</v>
      </c>
    </row>
    <row r="1256" spans="1:8" ht="12.75" hidden="1">
      <c r="A1256" s="62" t="s">
        <v>749</v>
      </c>
      <c r="B1256" s="63" t="s">
        <v>152</v>
      </c>
      <c r="C1256" s="64">
        <v>1000</v>
      </c>
      <c r="D1256" s="64">
        <f>SUM(D1257:D1260)</f>
        <v>10000</v>
      </c>
      <c r="E1256" s="367">
        <f>SUM(E1257:E1260)</f>
        <v>10000</v>
      </c>
      <c r="F1256" s="343">
        <f>SUM(F1257:F1260)</f>
        <v>10000</v>
      </c>
      <c r="G1256" s="7">
        <f t="shared" si="74"/>
        <v>9</v>
      </c>
      <c r="H1256" s="7">
        <f t="shared" si="75"/>
        <v>0</v>
      </c>
    </row>
    <row r="1257" spans="1:8" ht="12.75" hidden="1">
      <c r="A1257" s="85" t="s">
        <v>94</v>
      </c>
      <c r="B1257" s="81" t="s">
        <v>153</v>
      </c>
      <c r="C1257" s="36">
        <v>500</v>
      </c>
      <c r="D1257" s="36">
        <v>0</v>
      </c>
      <c r="E1257" s="366">
        <v>0</v>
      </c>
      <c r="F1257" s="347">
        <v>0</v>
      </c>
      <c r="G1257" s="7">
        <f t="shared" si="74"/>
        <v>-1</v>
      </c>
      <c r="H1257" s="7" t="e">
        <f t="shared" si="75"/>
        <v>#DIV/0!</v>
      </c>
    </row>
    <row r="1258" spans="1:8" ht="12.75" hidden="1">
      <c r="A1258" s="85" t="s">
        <v>97</v>
      </c>
      <c r="B1258" s="81" t="s">
        <v>146</v>
      </c>
      <c r="C1258" s="36">
        <v>500</v>
      </c>
      <c r="D1258" s="36">
        <v>0</v>
      </c>
      <c r="E1258" s="366">
        <v>0</v>
      </c>
      <c r="F1258" s="347">
        <v>0</v>
      </c>
      <c r="G1258" s="7">
        <f t="shared" si="74"/>
        <v>-1</v>
      </c>
      <c r="H1258" s="7" t="e">
        <f t="shared" si="75"/>
        <v>#DIV/0!</v>
      </c>
    </row>
    <row r="1259" spans="1:8" ht="12.75" hidden="1">
      <c r="A1259" s="85" t="s">
        <v>100</v>
      </c>
      <c r="B1259" s="81" t="s">
        <v>154</v>
      </c>
      <c r="C1259" s="36"/>
      <c r="D1259" s="36"/>
      <c r="E1259" s="366"/>
      <c r="F1259" s="347"/>
      <c r="G1259" s="7" t="e">
        <f t="shared" si="74"/>
        <v>#DIV/0!</v>
      </c>
      <c r="H1259" s="7" t="e">
        <f t="shared" si="75"/>
        <v>#DIV/0!</v>
      </c>
    </row>
    <row r="1260" spans="1:8" ht="12.75" hidden="1">
      <c r="A1260" s="85" t="s">
        <v>126</v>
      </c>
      <c r="B1260" s="81" t="s">
        <v>155</v>
      </c>
      <c r="C1260" s="36"/>
      <c r="D1260" s="36">
        <v>10000</v>
      </c>
      <c r="E1260" s="366">
        <v>10000</v>
      </c>
      <c r="F1260" s="347">
        <v>10000</v>
      </c>
      <c r="G1260" s="7" t="e">
        <f t="shared" si="74"/>
        <v>#DIV/0!</v>
      </c>
      <c r="H1260" s="7">
        <f t="shared" si="75"/>
        <v>0</v>
      </c>
    </row>
    <row r="1261" spans="1:8" ht="12.75" hidden="1">
      <c r="A1261" s="62" t="s">
        <v>554</v>
      </c>
      <c r="B1261" s="83" t="s">
        <v>158</v>
      </c>
      <c r="C1261" s="64">
        <v>5000</v>
      </c>
      <c r="D1261" s="64">
        <f>SUM(D1262:D1265)</f>
        <v>23000</v>
      </c>
      <c r="E1261" s="367">
        <f>SUM(E1262:E1265)</f>
        <v>23000</v>
      </c>
      <c r="F1261" s="343">
        <f>SUM(F1262:F1265)</f>
        <v>23000</v>
      </c>
      <c r="G1261" s="7">
        <f t="shared" si="74"/>
        <v>3.6</v>
      </c>
      <c r="H1261" s="7">
        <f t="shared" si="75"/>
        <v>0</v>
      </c>
    </row>
    <row r="1262" spans="1:8" ht="12.75" hidden="1">
      <c r="A1262" s="85" t="s">
        <v>94</v>
      </c>
      <c r="B1262" s="35" t="s">
        <v>159</v>
      </c>
      <c r="C1262" s="36">
        <v>5000</v>
      </c>
      <c r="D1262" s="36">
        <v>15000</v>
      </c>
      <c r="E1262" s="366">
        <v>15000</v>
      </c>
      <c r="F1262" s="347">
        <v>15000</v>
      </c>
      <c r="G1262" s="7">
        <f t="shared" si="74"/>
        <v>2</v>
      </c>
      <c r="H1262" s="7">
        <f t="shared" si="75"/>
        <v>0</v>
      </c>
    </row>
    <row r="1263" spans="1:8" ht="12.75" hidden="1">
      <c r="A1263" s="85" t="s">
        <v>97</v>
      </c>
      <c r="B1263" s="35" t="s">
        <v>160</v>
      </c>
      <c r="C1263" s="36"/>
      <c r="D1263" s="36">
        <v>5000</v>
      </c>
      <c r="E1263" s="366">
        <v>5000</v>
      </c>
      <c r="F1263" s="347">
        <v>5000</v>
      </c>
      <c r="G1263" s="7" t="e">
        <f t="shared" si="74"/>
        <v>#DIV/0!</v>
      </c>
      <c r="H1263" s="7">
        <f t="shared" si="75"/>
        <v>0</v>
      </c>
    </row>
    <row r="1264" spans="1:8" ht="12.75" hidden="1">
      <c r="A1264" s="85" t="s">
        <v>100</v>
      </c>
      <c r="B1264" s="35" t="s">
        <v>161</v>
      </c>
      <c r="C1264" s="36"/>
      <c r="D1264" s="36">
        <v>3000</v>
      </c>
      <c r="E1264" s="366">
        <v>3000</v>
      </c>
      <c r="F1264" s="347">
        <v>3000</v>
      </c>
      <c r="G1264" s="7" t="e">
        <f t="shared" si="74"/>
        <v>#DIV/0!</v>
      </c>
      <c r="H1264" s="7">
        <f t="shared" si="75"/>
        <v>0</v>
      </c>
    </row>
    <row r="1265" spans="1:8" ht="12.75" hidden="1">
      <c r="A1265" s="85" t="s">
        <v>128</v>
      </c>
      <c r="B1265" s="35" t="s">
        <v>162</v>
      </c>
      <c r="C1265" s="36"/>
      <c r="D1265" s="36"/>
      <c r="E1265" s="366"/>
      <c r="F1265" s="347"/>
      <c r="G1265" s="7" t="e">
        <f t="shared" si="74"/>
        <v>#DIV/0!</v>
      </c>
      <c r="H1265" s="7" t="e">
        <f t="shared" si="75"/>
        <v>#DIV/0!</v>
      </c>
    </row>
    <row r="1266" spans="1:8" ht="12.75" hidden="1">
      <c r="A1266" s="62" t="s">
        <v>555</v>
      </c>
      <c r="B1266" s="83" t="s">
        <v>164</v>
      </c>
      <c r="C1266" s="64">
        <v>36000</v>
      </c>
      <c r="D1266" s="64">
        <f>SUM(D1267:D1272)</f>
        <v>40050</v>
      </c>
      <c r="E1266" s="430">
        <f>SUM(E1267:E1272)</f>
        <v>67300</v>
      </c>
      <c r="F1266" s="343">
        <f>SUM(F1267:F1272)</f>
        <v>67300</v>
      </c>
      <c r="G1266" s="7">
        <f t="shared" si="74"/>
        <v>0.1125</v>
      </c>
      <c r="H1266" s="7">
        <f t="shared" si="75"/>
        <v>0.6803995006242197</v>
      </c>
    </row>
    <row r="1267" spans="1:8" ht="12.75" hidden="1">
      <c r="A1267" s="85" t="s">
        <v>94</v>
      </c>
      <c r="B1267" s="81" t="s">
        <v>165</v>
      </c>
      <c r="C1267" s="36">
        <v>30000</v>
      </c>
      <c r="D1267" s="36">
        <v>40050</v>
      </c>
      <c r="E1267" s="429">
        <v>67300</v>
      </c>
      <c r="F1267" s="347">
        <v>67300</v>
      </c>
      <c r="G1267" s="7">
        <f t="shared" si="74"/>
        <v>0.335</v>
      </c>
      <c r="H1267" s="7">
        <f t="shared" si="75"/>
        <v>0.6803995006242197</v>
      </c>
    </row>
    <row r="1268" spans="1:8" ht="12.75" hidden="1">
      <c r="A1268" s="85" t="s">
        <v>97</v>
      </c>
      <c r="B1268" s="81" t="s">
        <v>166</v>
      </c>
      <c r="C1268" s="36"/>
      <c r="D1268" s="36"/>
      <c r="E1268" s="345"/>
      <c r="F1268" s="347"/>
      <c r="G1268" s="7" t="e">
        <f t="shared" si="74"/>
        <v>#DIV/0!</v>
      </c>
      <c r="H1268" s="7" t="e">
        <f t="shared" si="75"/>
        <v>#DIV/0!</v>
      </c>
    </row>
    <row r="1269" spans="1:8" ht="12.75" hidden="1">
      <c r="A1269" s="85" t="s">
        <v>100</v>
      </c>
      <c r="B1269" s="81" t="s">
        <v>167</v>
      </c>
      <c r="C1269" s="36"/>
      <c r="D1269" s="36"/>
      <c r="E1269" s="345"/>
      <c r="F1269" s="347"/>
      <c r="G1269" s="7" t="e">
        <f t="shared" si="74"/>
        <v>#DIV/0!</v>
      </c>
      <c r="H1269" s="7" t="e">
        <f t="shared" si="75"/>
        <v>#DIV/0!</v>
      </c>
    </row>
    <row r="1270" spans="1:8" ht="12.75" hidden="1">
      <c r="A1270" s="85" t="s">
        <v>102</v>
      </c>
      <c r="B1270" s="81" t="s">
        <v>168</v>
      </c>
      <c r="C1270" s="36">
        <v>3000</v>
      </c>
      <c r="D1270" s="36"/>
      <c r="E1270" s="345"/>
      <c r="F1270" s="347"/>
      <c r="G1270" s="7">
        <f t="shared" si="74"/>
        <v>-1</v>
      </c>
      <c r="H1270" s="7" t="e">
        <f t="shared" si="75"/>
        <v>#DIV/0!</v>
      </c>
    </row>
    <row r="1271" spans="1:8" ht="12.75" hidden="1">
      <c r="A1271" s="85" t="s">
        <v>122</v>
      </c>
      <c r="B1271" s="81" t="s">
        <v>169</v>
      </c>
      <c r="C1271" s="36">
        <v>3000</v>
      </c>
      <c r="D1271" s="36">
        <v>0</v>
      </c>
      <c r="E1271" s="366">
        <v>0</v>
      </c>
      <c r="F1271" s="347">
        <v>0</v>
      </c>
      <c r="G1271" s="7">
        <f t="shared" si="74"/>
        <v>-1</v>
      </c>
      <c r="H1271" s="7" t="e">
        <f t="shared" si="75"/>
        <v>#DIV/0!</v>
      </c>
    </row>
    <row r="1272" spans="1:8" ht="12.75" hidden="1">
      <c r="A1272" s="85" t="s">
        <v>128</v>
      </c>
      <c r="B1272" s="81" t="s">
        <v>170</v>
      </c>
      <c r="C1272" s="36"/>
      <c r="D1272" s="36"/>
      <c r="E1272" s="366"/>
      <c r="F1272" s="347"/>
      <c r="G1272" s="7" t="e">
        <f t="shared" si="74"/>
        <v>#DIV/0!</v>
      </c>
      <c r="H1272" s="7" t="e">
        <f t="shared" si="75"/>
        <v>#DIV/0!</v>
      </c>
    </row>
    <row r="1273" spans="1:8" ht="12.75" hidden="1">
      <c r="A1273" s="62" t="s">
        <v>806</v>
      </c>
      <c r="B1273" s="63" t="s">
        <v>172</v>
      </c>
      <c r="C1273" s="64">
        <v>0</v>
      </c>
      <c r="D1273" s="64">
        <v>8600</v>
      </c>
      <c r="E1273" s="430">
        <v>0</v>
      </c>
      <c r="F1273" s="343">
        <v>0</v>
      </c>
      <c r="G1273" s="7" t="e">
        <f t="shared" si="74"/>
        <v>#DIV/0!</v>
      </c>
      <c r="H1273" s="7">
        <f t="shared" si="75"/>
        <v>-1</v>
      </c>
    </row>
    <row r="1274" spans="1:8" ht="12.75" hidden="1">
      <c r="A1274" s="62" t="s">
        <v>797</v>
      </c>
      <c r="B1274" s="63" t="s">
        <v>174</v>
      </c>
      <c r="C1274" s="64">
        <v>107250</v>
      </c>
      <c r="D1274" s="64">
        <f>SUM(D1275:D1278)</f>
        <v>124098</v>
      </c>
      <c r="E1274" s="430">
        <f>SUM(E1275:E1278)</f>
        <v>132756</v>
      </c>
      <c r="F1274" s="343">
        <f>SUM(F1275:F1278)</f>
        <v>132756</v>
      </c>
      <c r="G1274" s="7">
        <f t="shared" si="74"/>
        <v>0.1570909090909091</v>
      </c>
      <c r="H1274" s="7">
        <f t="shared" si="75"/>
        <v>0.06976744186046512</v>
      </c>
    </row>
    <row r="1275" spans="1:8" ht="12.75" hidden="1">
      <c r="A1275" s="85" t="s">
        <v>94</v>
      </c>
      <c r="B1275" s="148" t="s">
        <v>175</v>
      </c>
      <c r="C1275" s="36"/>
      <c r="D1275" s="36">
        <v>95238</v>
      </c>
      <c r="E1275" s="429">
        <v>132756</v>
      </c>
      <c r="F1275" s="347">
        <v>132756</v>
      </c>
      <c r="G1275" s="7" t="e">
        <f t="shared" si="74"/>
        <v>#DIV/0!</v>
      </c>
      <c r="H1275" s="7">
        <f t="shared" si="75"/>
        <v>0.3939393939393939</v>
      </c>
    </row>
    <row r="1276" spans="1:8" ht="12.75" hidden="1">
      <c r="A1276" s="85" t="s">
        <v>97</v>
      </c>
      <c r="B1276" s="148" t="s">
        <v>176</v>
      </c>
      <c r="C1276" s="36"/>
      <c r="D1276" s="36"/>
      <c r="E1276" s="429"/>
      <c r="F1276" s="347"/>
      <c r="G1276" s="7" t="e">
        <f t="shared" si="74"/>
        <v>#DIV/0!</v>
      </c>
      <c r="H1276" s="7" t="e">
        <f t="shared" si="75"/>
        <v>#DIV/0!</v>
      </c>
    </row>
    <row r="1277" spans="1:8" ht="12.75" hidden="1">
      <c r="A1277" s="85" t="s">
        <v>100</v>
      </c>
      <c r="B1277" s="148" t="s">
        <v>177</v>
      </c>
      <c r="C1277" s="36"/>
      <c r="D1277" s="36"/>
      <c r="E1277" s="429"/>
      <c r="F1277" s="347"/>
      <c r="G1277" s="7" t="e">
        <f t="shared" si="74"/>
        <v>#DIV/0!</v>
      </c>
      <c r="H1277" s="7" t="e">
        <f t="shared" si="75"/>
        <v>#DIV/0!</v>
      </c>
    </row>
    <row r="1278" spans="1:8" ht="12.75" hidden="1">
      <c r="A1278" s="85" t="s">
        <v>104</v>
      </c>
      <c r="B1278" s="148" t="s">
        <v>178</v>
      </c>
      <c r="C1278" s="36"/>
      <c r="D1278" s="36">
        <v>28860</v>
      </c>
      <c r="E1278" s="429">
        <v>0</v>
      </c>
      <c r="F1278" s="347">
        <v>0</v>
      </c>
      <c r="G1278" s="7" t="e">
        <f t="shared" si="74"/>
        <v>#DIV/0!</v>
      </c>
      <c r="H1278" s="7">
        <f t="shared" si="75"/>
        <v>-1</v>
      </c>
    </row>
    <row r="1279" spans="1:8" ht="12.75" hidden="1">
      <c r="A1279" s="62" t="s">
        <v>556</v>
      </c>
      <c r="B1279" s="63" t="s">
        <v>180</v>
      </c>
      <c r="C1279" s="64">
        <v>3000</v>
      </c>
      <c r="D1279" s="64">
        <v>2000</v>
      </c>
      <c r="E1279" s="430">
        <v>3000</v>
      </c>
      <c r="F1279" s="343">
        <v>3000</v>
      </c>
      <c r="G1279" s="7">
        <f t="shared" si="74"/>
        <v>-0.3333333333333333</v>
      </c>
      <c r="H1279" s="7">
        <f t="shared" si="75"/>
        <v>0.5</v>
      </c>
    </row>
    <row r="1280" spans="1:8" ht="12.75" hidden="1">
      <c r="A1280" s="148"/>
      <c r="B1280" s="35"/>
      <c r="C1280" s="36"/>
      <c r="D1280" s="36"/>
      <c r="E1280" s="345"/>
      <c r="F1280" s="347"/>
      <c r="G1280" s="7" t="e">
        <f t="shared" si="74"/>
        <v>#DIV/0!</v>
      </c>
      <c r="H1280" s="7" t="e">
        <f t="shared" si="75"/>
        <v>#DIV/0!</v>
      </c>
    </row>
    <row r="1281" spans="1:8" ht="12.75" hidden="1">
      <c r="A1281" s="62" t="s">
        <v>799</v>
      </c>
      <c r="B1281" s="63" t="s">
        <v>18</v>
      </c>
      <c r="C1281" s="64">
        <v>27800</v>
      </c>
      <c r="D1281" s="64">
        <f>SUM(D1282:D1286)</f>
        <v>43000</v>
      </c>
      <c r="E1281" s="430">
        <f>SUM(E1282:E1286)</f>
        <v>56000</v>
      </c>
      <c r="F1281" s="343">
        <f>SUM(F1282:F1286)</f>
        <v>56000</v>
      </c>
      <c r="G1281" s="7">
        <f t="shared" si="74"/>
        <v>0.5467625899280576</v>
      </c>
      <c r="H1281" s="7">
        <f t="shared" si="75"/>
        <v>0.3023255813953488</v>
      </c>
    </row>
    <row r="1282" spans="1:8" ht="12.75" hidden="1">
      <c r="A1282" s="85" t="s">
        <v>97</v>
      </c>
      <c r="B1282" s="35" t="s">
        <v>182</v>
      </c>
      <c r="C1282" s="36"/>
      <c r="D1282" s="36">
        <v>43000</v>
      </c>
      <c r="E1282" s="429">
        <v>56000</v>
      </c>
      <c r="F1282" s="347">
        <v>56000</v>
      </c>
      <c r="G1282" s="7" t="e">
        <f t="shared" si="74"/>
        <v>#DIV/0!</v>
      </c>
      <c r="H1282" s="7">
        <f t="shared" si="75"/>
        <v>0.3023255813953488</v>
      </c>
    </row>
    <row r="1283" spans="1:8" ht="12.75" hidden="1">
      <c r="A1283" s="85" t="s">
        <v>100</v>
      </c>
      <c r="B1283" s="35" t="s">
        <v>183</v>
      </c>
      <c r="C1283" s="36"/>
      <c r="D1283" s="36"/>
      <c r="E1283" s="345"/>
      <c r="F1283" s="347"/>
      <c r="G1283" s="7" t="e">
        <f t="shared" si="74"/>
        <v>#DIV/0!</v>
      </c>
      <c r="H1283" s="7" t="e">
        <f t="shared" si="75"/>
        <v>#DIV/0!</v>
      </c>
    </row>
    <row r="1284" spans="1:8" ht="12.75" hidden="1">
      <c r="A1284" s="85" t="s">
        <v>128</v>
      </c>
      <c r="B1284" s="35" t="s">
        <v>184</v>
      </c>
      <c r="C1284" s="36"/>
      <c r="D1284" s="36"/>
      <c r="E1284" s="345"/>
      <c r="F1284" s="347"/>
      <c r="G1284" s="7" t="e">
        <f t="shared" si="74"/>
        <v>#DIV/0!</v>
      </c>
      <c r="H1284" s="7" t="e">
        <f t="shared" si="75"/>
        <v>#DIV/0!</v>
      </c>
    </row>
    <row r="1285" spans="1:8" ht="12.75" hidden="1">
      <c r="A1285" s="85" t="s">
        <v>104</v>
      </c>
      <c r="B1285" s="35" t="s">
        <v>185</v>
      </c>
      <c r="C1285" s="36"/>
      <c r="D1285" s="36"/>
      <c r="E1285" s="345"/>
      <c r="F1285" s="347"/>
      <c r="G1285" s="7" t="e">
        <f t="shared" si="74"/>
        <v>#DIV/0!</v>
      </c>
      <c r="H1285" s="7" t="e">
        <f t="shared" si="75"/>
        <v>#DIV/0!</v>
      </c>
    </row>
    <row r="1286" spans="1:8" ht="12.75" hidden="1">
      <c r="A1286" s="85" t="s">
        <v>122</v>
      </c>
      <c r="B1286" s="35" t="s">
        <v>186</v>
      </c>
      <c r="C1286" s="36"/>
      <c r="D1286" s="36"/>
      <c r="E1286" s="345"/>
      <c r="F1286" s="347"/>
      <c r="G1286" s="7" t="e">
        <f t="shared" si="74"/>
        <v>#DIV/0!</v>
      </c>
      <c r="H1286" s="7" t="e">
        <f t="shared" si="75"/>
        <v>#DIV/0!</v>
      </c>
    </row>
    <row r="1287" spans="1:8" ht="25.5">
      <c r="A1287" s="90" t="s">
        <v>557</v>
      </c>
      <c r="B1287" s="234" t="s">
        <v>407</v>
      </c>
      <c r="C1287" s="36">
        <v>20000</v>
      </c>
      <c r="D1287" s="36">
        <f>SUM(D1288)</f>
        <v>50000</v>
      </c>
      <c r="E1287" s="429">
        <f>SUM(E1288)</f>
        <v>100000</v>
      </c>
      <c r="F1287" s="347">
        <v>400000</v>
      </c>
      <c r="G1287" s="7">
        <f t="shared" si="74"/>
        <v>1.5</v>
      </c>
      <c r="H1287" s="7">
        <f t="shared" si="75"/>
        <v>7</v>
      </c>
    </row>
    <row r="1288" spans="1:8" ht="12.75" hidden="1">
      <c r="A1288" s="267" t="s">
        <v>557</v>
      </c>
      <c r="B1288" s="119" t="s">
        <v>21</v>
      </c>
      <c r="C1288" s="64">
        <f>SUM(C1289)</f>
        <v>0</v>
      </c>
      <c r="D1288" s="64">
        <f>D1289</f>
        <v>50000</v>
      </c>
      <c r="E1288" s="430">
        <f>E1289</f>
        <v>100000</v>
      </c>
      <c r="F1288" s="343">
        <f>F1289</f>
        <v>50000</v>
      </c>
      <c r="G1288" s="7" t="e">
        <f t="shared" si="74"/>
        <v>#DIV/0!</v>
      </c>
      <c r="H1288" s="7">
        <f t="shared" si="75"/>
        <v>0</v>
      </c>
    </row>
    <row r="1289" spans="1:8" ht="12.75" hidden="1">
      <c r="A1289" s="92" t="s">
        <v>94</v>
      </c>
      <c r="B1289" s="114" t="s">
        <v>190</v>
      </c>
      <c r="C1289" s="33">
        <f>SUM(C1290:C1292)</f>
        <v>0</v>
      </c>
      <c r="D1289" s="33">
        <f>SUM(D1290:D1292)</f>
        <v>50000</v>
      </c>
      <c r="E1289" s="436">
        <f>SUM(E1290:E1292)</f>
        <v>100000</v>
      </c>
      <c r="F1289" s="544">
        <f>SUM(F1290:F1292)</f>
        <v>50000</v>
      </c>
      <c r="G1289" s="7" t="e">
        <f t="shared" si="74"/>
        <v>#DIV/0!</v>
      </c>
      <c r="H1289" s="7">
        <f t="shared" si="75"/>
        <v>0</v>
      </c>
    </row>
    <row r="1290" spans="1:8" ht="12.75" hidden="1">
      <c r="A1290" s="85"/>
      <c r="B1290" s="35" t="s">
        <v>191</v>
      </c>
      <c r="C1290" s="36"/>
      <c r="D1290" s="36">
        <v>50000</v>
      </c>
      <c r="E1290" s="429">
        <v>100000</v>
      </c>
      <c r="F1290" s="347">
        <v>50000</v>
      </c>
      <c r="G1290" s="7" t="e">
        <f t="shared" si="74"/>
        <v>#DIV/0!</v>
      </c>
      <c r="H1290" s="7">
        <f t="shared" si="75"/>
        <v>0</v>
      </c>
    </row>
    <row r="1291" spans="1:8" ht="12.75" hidden="1">
      <c r="A1291" s="85"/>
      <c r="B1291" s="35" t="s">
        <v>192</v>
      </c>
      <c r="C1291" s="36"/>
      <c r="D1291" s="36"/>
      <c r="E1291" s="345"/>
      <c r="F1291" s="347"/>
      <c r="G1291" s="7" t="e">
        <f t="shared" si="74"/>
        <v>#DIV/0!</v>
      </c>
      <c r="H1291" s="7" t="e">
        <f t="shared" si="75"/>
        <v>#DIV/0!</v>
      </c>
    </row>
    <row r="1292" spans="1:8" ht="16.5" customHeight="1" hidden="1">
      <c r="A1292" s="85"/>
      <c r="B1292" s="35" t="s">
        <v>193</v>
      </c>
      <c r="C1292" s="36"/>
      <c r="D1292" s="36"/>
      <c r="E1292" s="345"/>
      <c r="F1292" s="347"/>
      <c r="G1292" s="7" t="e">
        <f t="shared" si="74"/>
        <v>#DIV/0!</v>
      </c>
      <c r="H1292" s="7" t="e">
        <f t="shared" si="75"/>
        <v>#DIV/0!</v>
      </c>
    </row>
    <row r="1293" spans="1:8" ht="12.75">
      <c r="A1293" s="266" t="s">
        <v>692</v>
      </c>
      <c r="B1293" s="79" t="s">
        <v>693</v>
      </c>
      <c r="C1293" s="189">
        <f>C1294</f>
        <v>4211685.825</v>
      </c>
      <c r="D1293" s="189">
        <f>D1294</f>
        <v>4500437.316</v>
      </c>
      <c r="E1293" s="518">
        <f>E1294</f>
        <v>4817609.890000001</v>
      </c>
      <c r="F1293" s="518">
        <f>F1294</f>
        <v>5225937.035</v>
      </c>
      <c r="G1293" s="7">
        <f t="shared" si="74"/>
        <v>0.06855959893447167</v>
      </c>
      <c r="H1293" s="7">
        <f t="shared" si="75"/>
        <v>0.16120649351579605</v>
      </c>
    </row>
    <row r="1294" spans="1:8" ht="12.75">
      <c r="A1294" s="287" t="s">
        <v>694</v>
      </c>
      <c r="B1294" s="159" t="s">
        <v>200</v>
      </c>
      <c r="C1294" s="160">
        <f>C1295+C1307+C1369</f>
        <v>4211685.825</v>
      </c>
      <c r="D1294" s="160">
        <f>D1295+D1307+D1369</f>
        <v>4500437.316</v>
      </c>
      <c r="E1294" s="440">
        <f>E1295+E1307+E1369</f>
        <v>4817609.890000001</v>
      </c>
      <c r="F1294" s="528">
        <f>F1295+F1307+F1369</f>
        <v>5225937.035</v>
      </c>
      <c r="G1294" s="7">
        <f t="shared" si="74"/>
        <v>0.06855959893447167</v>
      </c>
      <c r="H1294" s="7">
        <f t="shared" si="75"/>
        <v>0.16120649351579605</v>
      </c>
    </row>
    <row r="1295" spans="1:8" ht="12.75">
      <c r="A1295" s="90" t="s">
        <v>546</v>
      </c>
      <c r="B1295" s="99" t="s">
        <v>91</v>
      </c>
      <c r="C1295" s="88">
        <f>C1296+C1304+C1305+C1306</f>
        <v>2852754.825</v>
      </c>
      <c r="D1295" s="88">
        <f>D1296+D1304+D1305+D1306</f>
        <v>3114434.316</v>
      </c>
      <c r="E1295" s="435">
        <f>E1296+E1304+E1305+E1306</f>
        <v>3312046.89</v>
      </c>
      <c r="F1295" s="88">
        <f>F1296+F1304+F1305+F1306</f>
        <v>3376510.035</v>
      </c>
      <c r="G1295" s="7">
        <f t="shared" si="74"/>
        <v>0.09172869981913007</v>
      </c>
      <c r="H1295" s="7">
        <f t="shared" si="75"/>
        <v>0.08414873855377852</v>
      </c>
    </row>
    <row r="1296" spans="1:8" ht="12.75" hidden="1">
      <c r="A1296" s="62" t="s">
        <v>727</v>
      </c>
      <c r="B1296" s="118" t="s">
        <v>93</v>
      </c>
      <c r="C1296" s="64">
        <f>SUM(C1297:C1303)</f>
        <v>2136895</v>
      </c>
      <c r="D1296" s="64">
        <f>SUM(D1297:D1303)</f>
        <v>2332909.6</v>
      </c>
      <c r="E1296" s="430">
        <f>SUM(E1297:E1303)</f>
        <v>2480934</v>
      </c>
      <c r="F1296" s="343">
        <f>SUM(F1297:F1303)</f>
        <v>2529221</v>
      </c>
      <c r="G1296" s="7">
        <f t="shared" si="74"/>
        <v>0.09172869981913014</v>
      </c>
      <c r="H1296" s="7">
        <f t="shared" si="75"/>
        <v>0.08414873855377847</v>
      </c>
    </row>
    <row r="1297" spans="1:8" ht="12.75" hidden="1">
      <c r="A1297" s="85" t="s">
        <v>94</v>
      </c>
      <c r="B1297" s="99" t="s">
        <v>95</v>
      </c>
      <c r="C1297" s="36">
        <v>550240</v>
      </c>
      <c r="D1297" s="36">
        <v>593910</v>
      </c>
      <c r="E1297" s="429">
        <v>749434</v>
      </c>
      <c r="F1297" s="347">
        <v>698530</v>
      </c>
      <c r="G1297" s="7">
        <f t="shared" si="74"/>
        <v>0.07936536783948822</v>
      </c>
      <c r="H1297" s="7">
        <f t="shared" si="75"/>
        <v>0.17615463622434377</v>
      </c>
    </row>
    <row r="1298" spans="1:8" ht="12.75" hidden="1">
      <c r="A1298" s="85" t="s">
        <v>94</v>
      </c>
      <c r="B1298" s="99" t="s">
        <v>96</v>
      </c>
      <c r="C1298" s="36">
        <v>1576655</v>
      </c>
      <c r="D1298" s="36">
        <v>1731499.6</v>
      </c>
      <c r="E1298" s="429">
        <v>1721500</v>
      </c>
      <c r="F1298" s="347">
        <v>1830691</v>
      </c>
      <c r="G1298" s="7">
        <f t="shared" si="74"/>
        <v>0.09821083242687849</v>
      </c>
      <c r="H1298" s="7">
        <f t="shared" si="75"/>
        <v>0.05728641230988439</v>
      </c>
    </row>
    <row r="1299" spans="1:8" ht="12.75" hidden="1">
      <c r="A1299" s="85" t="s">
        <v>97</v>
      </c>
      <c r="B1299" s="99" t="s">
        <v>98</v>
      </c>
      <c r="C1299" s="36"/>
      <c r="D1299" s="36">
        <v>0</v>
      </c>
      <c r="E1299" s="429">
        <v>0</v>
      </c>
      <c r="F1299" s="347">
        <v>0</v>
      </c>
      <c r="G1299" s="7" t="e">
        <f aca="true" t="shared" si="76" ref="G1299:G1323">(D1299-C1299)/C1299</f>
        <v>#DIV/0!</v>
      </c>
      <c r="H1299" s="7" t="e">
        <f t="shared" si="75"/>
        <v>#DIV/0!</v>
      </c>
    </row>
    <row r="1300" spans="1:8" ht="12.75" hidden="1">
      <c r="A1300" s="85"/>
      <c r="B1300" s="99" t="s">
        <v>99</v>
      </c>
      <c r="C1300" s="36"/>
      <c r="D1300" s="36">
        <v>0</v>
      </c>
      <c r="E1300" s="429">
        <v>0</v>
      </c>
      <c r="F1300" s="347">
        <v>0</v>
      </c>
      <c r="G1300" s="7" t="e">
        <f t="shared" si="76"/>
        <v>#DIV/0!</v>
      </c>
      <c r="H1300" s="7" t="e">
        <f t="shared" si="75"/>
        <v>#DIV/0!</v>
      </c>
    </row>
    <row r="1301" spans="1:8" ht="12.75" hidden="1">
      <c r="A1301" s="85" t="s">
        <v>100</v>
      </c>
      <c r="B1301" s="99" t="s">
        <v>101</v>
      </c>
      <c r="C1301" s="36"/>
      <c r="D1301" s="36">
        <v>0</v>
      </c>
      <c r="E1301" s="429">
        <v>0</v>
      </c>
      <c r="F1301" s="347">
        <v>0</v>
      </c>
      <c r="G1301" s="7" t="e">
        <f t="shared" si="76"/>
        <v>#DIV/0!</v>
      </c>
      <c r="H1301" s="7" t="e">
        <f t="shared" si="75"/>
        <v>#DIV/0!</v>
      </c>
    </row>
    <row r="1302" spans="1:8" ht="12.75" hidden="1">
      <c r="A1302" s="85" t="s">
        <v>102</v>
      </c>
      <c r="B1302" s="99" t="s">
        <v>103</v>
      </c>
      <c r="C1302" s="36"/>
      <c r="D1302" s="36">
        <v>0</v>
      </c>
      <c r="E1302" s="429">
        <v>0</v>
      </c>
      <c r="F1302" s="347">
        <v>0</v>
      </c>
      <c r="G1302" s="7" t="e">
        <f t="shared" si="76"/>
        <v>#DIV/0!</v>
      </c>
      <c r="H1302" s="7" t="e">
        <f t="shared" si="75"/>
        <v>#DIV/0!</v>
      </c>
    </row>
    <row r="1303" spans="1:8" ht="12.75" hidden="1">
      <c r="A1303" s="85" t="s">
        <v>104</v>
      </c>
      <c r="B1303" s="99" t="s">
        <v>105</v>
      </c>
      <c r="C1303" s="36">
        <v>10000</v>
      </c>
      <c r="D1303" s="36">
        <v>7500</v>
      </c>
      <c r="E1303" s="429">
        <v>10000</v>
      </c>
      <c r="F1303" s="347">
        <v>0</v>
      </c>
      <c r="G1303" s="7">
        <f t="shared" si="76"/>
        <v>-0.25</v>
      </c>
      <c r="H1303" s="7">
        <f t="shared" si="75"/>
        <v>-1</v>
      </c>
    </row>
    <row r="1304" spans="1:8" ht="12.75" hidden="1">
      <c r="A1304" s="62" t="s">
        <v>729</v>
      </c>
      <c r="B1304" s="118" t="s">
        <v>109</v>
      </c>
      <c r="C1304" s="64"/>
      <c r="D1304" s="64"/>
      <c r="E1304" s="342"/>
      <c r="F1304" s="343"/>
      <c r="G1304" s="7" t="e">
        <f t="shared" si="76"/>
        <v>#DIV/0!</v>
      </c>
      <c r="H1304" s="7" t="e">
        <f t="shared" si="75"/>
        <v>#DIV/0!</v>
      </c>
    </row>
    <row r="1305" spans="1:8" ht="12.75" hidden="1">
      <c r="A1305" s="62" t="s">
        <v>731</v>
      </c>
      <c r="B1305" s="118" t="s">
        <v>111</v>
      </c>
      <c r="C1305" s="64">
        <f>C1296*0.33</f>
        <v>705175.35</v>
      </c>
      <c r="D1305" s="64">
        <f>D1296*0.33</f>
        <v>769860.1680000001</v>
      </c>
      <c r="E1305" s="430">
        <f>E1296*0.33</f>
        <v>818708.2200000001</v>
      </c>
      <c r="F1305" s="343">
        <f>F1296*0.33</f>
        <v>834642.93</v>
      </c>
      <c r="G1305" s="7">
        <f t="shared" si="76"/>
        <v>0.09172869981913022</v>
      </c>
      <c r="H1305" s="7">
        <f t="shared" si="75"/>
        <v>0.08414873855377848</v>
      </c>
    </row>
    <row r="1306" spans="1:8" ht="12.75" hidden="1">
      <c r="A1306" s="62" t="s">
        <v>728</v>
      </c>
      <c r="B1306" s="118" t="s">
        <v>113</v>
      </c>
      <c r="C1306" s="64">
        <f>C1296*0.005</f>
        <v>10684.475</v>
      </c>
      <c r="D1306" s="64">
        <f>D1296*0.005</f>
        <v>11664.548</v>
      </c>
      <c r="E1306" s="430">
        <f>E1296*0.005</f>
        <v>12404.67</v>
      </c>
      <c r="F1306" s="343">
        <f>F1296*0.005</f>
        <v>12646.105</v>
      </c>
      <c r="G1306" s="7">
        <f t="shared" si="76"/>
        <v>0.09172869981913012</v>
      </c>
      <c r="H1306" s="7">
        <f t="shared" si="75"/>
        <v>0.08414873855377841</v>
      </c>
    </row>
    <row r="1307" spans="1:8" ht="12.75">
      <c r="A1307" s="90" t="s">
        <v>550</v>
      </c>
      <c r="B1307" s="99" t="s">
        <v>114</v>
      </c>
      <c r="C1307" s="88">
        <f>C1308+C1319+C1322+C1325+C1335+C1341+C1346+C1353+C1354+C1360+C1362</f>
        <v>1358931</v>
      </c>
      <c r="D1307" s="88">
        <f>D1308+D1319+D1322+D1325+D1335+D1341+D1346+D1353+D1354+D1360+D1362</f>
        <v>1386003</v>
      </c>
      <c r="E1307" s="429">
        <f>E1308+E1319+E1322+E1325+E1335+E1341+E1346+E1353+E1354+E1360+E1362</f>
        <v>1505563</v>
      </c>
      <c r="F1307" s="347">
        <f>F1308+F1319+F1322+F1325+F1335+F1341+F1346+F1353+F1354+F1360+F1362</f>
        <v>1469427</v>
      </c>
      <c r="G1307" s="7">
        <f t="shared" si="76"/>
        <v>0.019921541270307323</v>
      </c>
      <c r="H1307" s="7">
        <f t="shared" si="75"/>
        <v>0.06019034590834219</v>
      </c>
    </row>
    <row r="1308" spans="1:8" ht="12.75" hidden="1">
      <c r="A1308" s="62" t="s">
        <v>551</v>
      </c>
      <c r="B1308" s="118" t="s">
        <v>764</v>
      </c>
      <c r="C1308" s="64">
        <f>SUM(C1309:C1318)</f>
        <v>56780</v>
      </c>
      <c r="D1308" s="187">
        <f>SUM(D1309:D1318)</f>
        <v>53375</v>
      </c>
      <c r="E1308" s="430">
        <f>SUM(E1309:E1318)</f>
        <v>52740</v>
      </c>
      <c r="F1308" s="343">
        <f>SUM(F1309:F1318)</f>
        <v>52740</v>
      </c>
      <c r="G1308" s="7">
        <f t="shared" si="76"/>
        <v>-0.059968298696724195</v>
      </c>
      <c r="H1308" s="7">
        <f aca="true" t="shared" si="77" ref="H1308:H1370">(F1308-D1308)/D1308</f>
        <v>-0.011896955503512881</v>
      </c>
    </row>
    <row r="1309" spans="1:8" ht="12.75" hidden="1">
      <c r="A1309" s="85" t="s">
        <v>94</v>
      </c>
      <c r="B1309" s="99" t="s">
        <v>117</v>
      </c>
      <c r="C1309" s="36">
        <v>12000</v>
      </c>
      <c r="D1309" s="36">
        <v>10000</v>
      </c>
      <c r="E1309" s="366">
        <v>10000</v>
      </c>
      <c r="F1309" s="347">
        <v>10000</v>
      </c>
      <c r="G1309" s="7">
        <f t="shared" si="76"/>
        <v>-0.16666666666666666</v>
      </c>
      <c r="H1309" s="7">
        <f t="shared" si="77"/>
        <v>0</v>
      </c>
    </row>
    <row r="1310" spans="1:8" ht="12.75" hidden="1">
      <c r="A1310" s="85" t="s">
        <v>97</v>
      </c>
      <c r="B1310" s="99" t="s">
        <v>118</v>
      </c>
      <c r="C1310" s="36">
        <v>9000</v>
      </c>
      <c r="D1310" s="36">
        <v>5000</v>
      </c>
      <c r="E1310" s="366">
        <v>5000</v>
      </c>
      <c r="F1310" s="347">
        <v>5000</v>
      </c>
      <c r="G1310" s="7">
        <f t="shared" si="76"/>
        <v>-0.4444444444444444</v>
      </c>
      <c r="H1310" s="7">
        <f t="shared" si="77"/>
        <v>0</v>
      </c>
    </row>
    <row r="1311" spans="1:8" ht="12.75" hidden="1">
      <c r="A1311" s="85" t="s">
        <v>100</v>
      </c>
      <c r="B1311" s="99" t="s">
        <v>119</v>
      </c>
      <c r="C1311" s="36">
        <v>3500</v>
      </c>
      <c r="D1311" s="36">
        <v>3500</v>
      </c>
      <c r="E1311" s="366">
        <v>3500</v>
      </c>
      <c r="F1311" s="347">
        <v>3500</v>
      </c>
      <c r="G1311" s="7">
        <f t="shared" si="76"/>
        <v>0</v>
      </c>
      <c r="H1311" s="7">
        <f t="shared" si="77"/>
        <v>0</v>
      </c>
    </row>
    <row r="1312" spans="1:8" ht="12.75" hidden="1">
      <c r="A1312" s="85" t="s">
        <v>102</v>
      </c>
      <c r="B1312" s="99" t="s">
        <v>120</v>
      </c>
      <c r="C1312" s="36">
        <v>1000</v>
      </c>
      <c r="D1312" s="36">
        <v>1000</v>
      </c>
      <c r="E1312" s="366">
        <v>1000</v>
      </c>
      <c r="F1312" s="347">
        <v>1000</v>
      </c>
      <c r="G1312" s="7">
        <f t="shared" si="76"/>
        <v>0</v>
      </c>
      <c r="H1312" s="7">
        <f t="shared" si="77"/>
        <v>0</v>
      </c>
    </row>
    <row r="1313" spans="1:8" ht="12.75" hidden="1">
      <c r="A1313" s="85" t="s">
        <v>104</v>
      </c>
      <c r="B1313" s="99" t="s">
        <v>121</v>
      </c>
      <c r="C1313" s="36">
        <v>21000</v>
      </c>
      <c r="D1313" s="36">
        <v>20675</v>
      </c>
      <c r="E1313" s="429">
        <v>20040</v>
      </c>
      <c r="F1313" s="347">
        <v>20040</v>
      </c>
      <c r="G1313" s="7">
        <f t="shared" si="76"/>
        <v>-0.015476190476190477</v>
      </c>
      <c r="H1313" s="7">
        <f t="shared" si="77"/>
        <v>-0.030713422007255138</v>
      </c>
    </row>
    <row r="1314" spans="1:8" ht="12.75" hidden="1">
      <c r="A1314" s="85" t="s">
        <v>122</v>
      </c>
      <c r="B1314" s="99" t="s">
        <v>123</v>
      </c>
      <c r="C1314" s="36">
        <v>7200</v>
      </c>
      <c r="D1314" s="36">
        <v>7200</v>
      </c>
      <c r="E1314" s="366">
        <v>7200</v>
      </c>
      <c r="F1314" s="347">
        <v>7200</v>
      </c>
      <c r="G1314" s="7">
        <f t="shared" si="76"/>
        <v>0</v>
      </c>
      <c r="H1314" s="7">
        <f t="shared" si="77"/>
        <v>0</v>
      </c>
    </row>
    <row r="1315" spans="1:8" ht="12.75" hidden="1">
      <c r="A1315" s="85" t="s">
        <v>124</v>
      </c>
      <c r="B1315" s="99" t="s">
        <v>125</v>
      </c>
      <c r="C1315" s="36"/>
      <c r="D1315" s="36">
        <v>0</v>
      </c>
      <c r="E1315" s="366"/>
      <c r="F1315" s="347">
        <v>0</v>
      </c>
      <c r="G1315" s="7" t="e">
        <f t="shared" si="76"/>
        <v>#DIV/0!</v>
      </c>
      <c r="H1315" s="7" t="e">
        <f t="shared" si="77"/>
        <v>#DIV/0!</v>
      </c>
    </row>
    <row r="1316" spans="1:8" ht="12.75" hidden="1">
      <c r="A1316" s="85" t="s">
        <v>126</v>
      </c>
      <c r="B1316" s="99" t="s">
        <v>127</v>
      </c>
      <c r="C1316" s="36">
        <v>1000</v>
      </c>
      <c r="D1316" s="36">
        <v>1000</v>
      </c>
      <c r="E1316" s="366">
        <v>1000</v>
      </c>
      <c r="F1316" s="347">
        <v>1000</v>
      </c>
      <c r="G1316" s="7">
        <f t="shared" si="76"/>
        <v>0</v>
      </c>
      <c r="H1316" s="7">
        <f t="shared" si="77"/>
        <v>0</v>
      </c>
    </row>
    <row r="1317" spans="1:8" ht="12.75" hidden="1">
      <c r="A1317" s="85" t="s">
        <v>128</v>
      </c>
      <c r="B1317" s="99" t="s">
        <v>129</v>
      </c>
      <c r="C1317" s="36">
        <v>2080</v>
      </c>
      <c r="D1317" s="36">
        <v>0</v>
      </c>
      <c r="E1317" s="366">
        <v>0</v>
      </c>
      <c r="F1317" s="347">
        <v>0</v>
      </c>
      <c r="G1317" s="7">
        <f t="shared" si="76"/>
        <v>-1</v>
      </c>
      <c r="H1317" s="7" t="e">
        <f t="shared" si="77"/>
        <v>#DIV/0!</v>
      </c>
    </row>
    <row r="1318" spans="1:8" ht="12.75" hidden="1">
      <c r="A1318" s="85" t="s">
        <v>130</v>
      </c>
      <c r="B1318" s="99" t="s">
        <v>207</v>
      </c>
      <c r="C1318" s="36">
        <v>0</v>
      </c>
      <c r="D1318" s="36">
        <v>5000</v>
      </c>
      <c r="E1318" s="366">
        <v>5000</v>
      </c>
      <c r="F1318" s="347">
        <v>5000</v>
      </c>
      <c r="G1318" s="7" t="e">
        <f t="shared" si="76"/>
        <v>#DIV/0!</v>
      </c>
      <c r="H1318" s="7">
        <f t="shared" si="77"/>
        <v>0</v>
      </c>
    </row>
    <row r="1319" spans="1:8" ht="12.75" hidden="1">
      <c r="A1319" s="62" t="s">
        <v>552</v>
      </c>
      <c r="B1319" s="118" t="s">
        <v>133</v>
      </c>
      <c r="C1319" s="64">
        <f>SUM(C1320:C1321)</f>
        <v>7000</v>
      </c>
      <c r="D1319" s="187">
        <f>SUM(D1320:D1321)</f>
        <v>25000</v>
      </c>
      <c r="E1319" s="367">
        <f>SUM(E1320:E1321)</f>
        <v>25000</v>
      </c>
      <c r="F1319" s="343">
        <f>SUM(F1320:F1321)</f>
        <v>25000</v>
      </c>
      <c r="G1319" s="7">
        <f t="shared" si="76"/>
        <v>2.5714285714285716</v>
      </c>
      <c r="H1319" s="7">
        <f t="shared" si="77"/>
        <v>0</v>
      </c>
    </row>
    <row r="1320" spans="1:8" ht="12.75" hidden="1">
      <c r="A1320" s="85" t="s">
        <v>94</v>
      </c>
      <c r="B1320" s="99" t="s">
        <v>134</v>
      </c>
      <c r="C1320" s="36">
        <v>2000</v>
      </c>
      <c r="D1320" s="36">
        <v>5000</v>
      </c>
      <c r="E1320" s="366">
        <v>5000</v>
      </c>
      <c r="F1320" s="347">
        <v>5000</v>
      </c>
      <c r="G1320" s="7">
        <f t="shared" si="76"/>
        <v>1.5</v>
      </c>
      <c r="H1320" s="7">
        <f t="shared" si="77"/>
        <v>0</v>
      </c>
    </row>
    <row r="1321" spans="1:8" ht="12.75" hidden="1">
      <c r="A1321" s="85" t="s">
        <v>97</v>
      </c>
      <c r="B1321" s="99" t="s">
        <v>444</v>
      </c>
      <c r="C1321" s="36">
        <v>5000</v>
      </c>
      <c r="D1321" s="36">
        <v>20000</v>
      </c>
      <c r="E1321" s="366">
        <v>20000</v>
      </c>
      <c r="F1321" s="347">
        <v>20000</v>
      </c>
      <c r="G1321" s="7">
        <f t="shared" si="76"/>
        <v>3</v>
      </c>
      <c r="H1321" s="7">
        <f t="shared" si="77"/>
        <v>0</v>
      </c>
    </row>
    <row r="1322" spans="1:8" ht="12.75" hidden="1">
      <c r="A1322" s="62" t="s">
        <v>553</v>
      </c>
      <c r="B1322" s="118" t="s">
        <v>137</v>
      </c>
      <c r="C1322" s="64">
        <f>SUM(C1323:C1324)</f>
        <v>44960</v>
      </c>
      <c r="D1322" s="187">
        <f>SUM(D1323:D1324)</f>
        <v>50368</v>
      </c>
      <c r="E1322" s="367">
        <f>SUM(E1323:E1324)</f>
        <v>50368</v>
      </c>
      <c r="F1322" s="343">
        <f>SUM(F1323:F1324)</f>
        <v>55537</v>
      </c>
      <c r="G1322" s="7">
        <f t="shared" si="76"/>
        <v>0.1202846975088968</v>
      </c>
      <c r="H1322" s="7">
        <f t="shared" si="77"/>
        <v>0.10262468233799238</v>
      </c>
    </row>
    <row r="1323" spans="1:8" ht="12.75" hidden="1">
      <c r="A1323" s="85" t="s">
        <v>94</v>
      </c>
      <c r="B1323" s="99" t="s">
        <v>138</v>
      </c>
      <c r="C1323" s="36">
        <v>44960</v>
      </c>
      <c r="D1323" s="36">
        <v>10000</v>
      </c>
      <c r="E1323" s="366">
        <v>10000</v>
      </c>
      <c r="F1323" s="347">
        <v>10000</v>
      </c>
      <c r="G1323" s="7">
        <f t="shared" si="76"/>
        <v>-0.7775800711743772</v>
      </c>
      <c r="H1323" s="7">
        <f t="shared" si="77"/>
        <v>0</v>
      </c>
    </row>
    <row r="1324" spans="1:8" ht="12.75" hidden="1">
      <c r="A1324" s="85" t="s">
        <v>94</v>
      </c>
      <c r="B1324" s="99" t="s">
        <v>139</v>
      </c>
      <c r="C1324" s="36">
        <v>0</v>
      </c>
      <c r="D1324" s="36">
        <v>40368</v>
      </c>
      <c r="E1324" s="366">
        <v>40368</v>
      </c>
      <c r="F1324" s="345">
        <v>45537</v>
      </c>
      <c r="G1324" s="7" t="e">
        <f aca="true" t="shared" si="78" ref="G1324:G1368">(D1324-C1324)/C1324</f>
        <v>#DIV/0!</v>
      </c>
      <c r="H1324" s="7">
        <f t="shared" si="77"/>
        <v>0.12804696789536266</v>
      </c>
    </row>
    <row r="1325" spans="1:8" ht="12.75" hidden="1">
      <c r="A1325" s="62" t="s">
        <v>746</v>
      </c>
      <c r="B1325" s="118" t="s">
        <v>141</v>
      </c>
      <c r="C1325" s="64">
        <f>SUM(C1326:C1334)</f>
        <v>371650</v>
      </c>
      <c r="D1325" s="187">
        <f>SUM(D1326:D1334)</f>
        <v>405000</v>
      </c>
      <c r="E1325" s="430">
        <f>SUM(E1326:E1334)</f>
        <v>440000</v>
      </c>
      <c r="F1325" s="343">
        <f>SUM(F1326:F1334)</f>
        <v>370000</v>
      </c>
      <c r="G1325" s="7">
        <f t="shared" si="78"/>
        <v>0.08973496569352886</v>
      </c>
      <c r="H1325" s="7">
        <f t="shared" si="77"/>
        <v>-0.08641975308641975</v>
      </c>
    </row>
    <row r="1326" spans="1:8" ht="12.75" hidden="1">
      <c r="A1326" s="85" t="s">
        <v>94</v>
      </c>
      <c r="B1326" s="99" t="s">
        <v>142</v>
      </c>
      <c r="C1326" s="36">
        <v>180000</v>
      </c>
      <c r="D1326" s="36">
        <v>170000</v>
      </c>
      <c r="E1326" s="366">
        <v>170000</v>
      </c>
      <c r="F1326" s="347">
        <v>170000</v>
      </c>
      <c r="G1326" s="7">
        <f t="shared" si="78"/>
        <v>-0.05555555555555555</v>
      </c>
      <c r="H1326" s="7">
        <f t="shared" si="77"/>
        <v>0</v>
      </c>
    </row>
    <row r="1327" spans="1:8" ht="12.75" hidden="1">
      <c r="A1327" s="85" t="s">
        <v>97</v>
      </c>
      <c r="B1327" s="99" t="s">
        <v>143</v>
      </c>
      <c r="C1327" s="36">
        <v>69200</v>
      </c>
      <c r="D1327" s="36">
        <v>70000</v>
      </c>
      <c r="E1327" s="366">
        <v>70000</v>
      </c>
      <c r="F1327" s="347">
        <v>70000</v>
      </c>
      <c r="G1327" s="7">
        <f t="shared" si="78"/>
        <v>0.011560693641618497</v>
      </c>
      <c r="H1327" s="7">
        <f t="shared" si="77"/>
        <v>0</v>
      </c>
    </row>
    <row r="1328" spans="1:8" ht="12.75" hidden="1">
      <c r="A1328" s="85" t="s">
        <v>100</v>
      </c>
      <c r="B1328" s="99" t="s">
        <v>144</v>
      </c>
      <c r="C1328" s="36">
        <v>20000</v>
      </c>
      <c r="D1328" s="36">
        <v>20000</v>
      </c>
      <c r="E1328" s="366">
        <v>20000</v>
      </c>
      <c r="F1328" s="347">
        <v>20000</v>
      </c>
      <c r="G1328" s="7">
        <f t="shared" si="78"/>
        <v>0</v>
      </c>
      <c r="H1328" s="7">
        <f t="shared" si="77"/>
        <v>0</v>
      </c>
    </row>
    <row r="1329" spans="1:8" ht="12.75" hidden="1">
      <c r="A1329" s="85" t="s">
        <v>102</v>
      </c>
      <c r="B1329" s="99" t="s">
        <v>145</v>
      </c>
      <c r="C1329" s="36">
        <v>38000</v>
      </c>
      <c r="D1329" s="36">
        <v>40000</v>
      </c>
      <c r="E1329" s="366">
        <v>40000</v>
      </c>
      <c r="F1329" s="347">
        <v>40000</v>
      </c>
      <c r="G1329" s="7">
        <f t="shared" si="78"/>
        <v>0.05263157894736842</v>
      </c>
      <c r="H1329" s="7">
        <f t="shared" si="77"/>
        <v>0</v>
      </c>
    </row>
    <row r="1330" spans="1:8" ht="12.75" hidden="1">
      <c r="A1330" s="85" t="s">
        <v>122</v>
      </c>
      <c r="B1330" s="99" t="s">
        <v>146</v>
      </c>
      <c r="C1330" s="36">
        <v>34450</v>
      </c>
      <c r="D1330" s="36">
        <v>35000</v>
      </c>
      <c r="E1330" s="429">
        <v>70000</v>
      </c>
      <c r="F1330" s="347">
        <v>0</v>
      </c>
      <c r="G1330" s="7">
        <f t="shared" si="78"/>
        <v>0.015965166908563134</v>
      </c>
      <c r="H1330" s="7">
        <f t="shared" si="77"/>
        <v>-1</v>
      </c>
    </row>
    <row r="1331" spans="1:8" ht="12.75" hidden="1">
      <c r="A1331" s="85" t="s">
        <v>124</v>
      </c>
      <c r="B1331" s="99" t="s">
        <v>147</v>
      </c>
      <c r="C1331" s="36">
        <v>0</v>
      </c>
      <c r="D1331" s="36">
        <v>0</v>
      </c>
      <c r="E1331" s="366">
        <v>0</v>
      </c>
      <c r="F1331" s="347">
        <v>0</v>
      </c>
      <c r="G1331" s="7" t="e">
        <f t="shared" si="78"/>
        <v>#DIV/0!</v>
      </c>
      <c r="H1331" s="7" t="e">
        <f t="shared" si="77"/>
        <v>#DIV/0!</v>
      </c>
    </row>
    <row r="1332" spans="1:8" ht="12.75" hidden="1">
      <c r="A1332" s="85"/>
      <c r="B1332" s="99" t="s">
        <v>148</v>
      </c>
      <c r="C1332" s="36">
        <v>0</v>
      </c>
      <c r="D1332" s="36">
        <v>0</v>
      </c>
      <c r="E1332" s="366">
        <v>0</v>
      </c>
      <c r="F1332" s="347">
        <v>0</v>
      </c>
      <c r="G1332" s="7" t="e">
        <f t="shared" si="78"/>
        <v>#DIV/0!</v>
      </c>
      <c r="H1332" s="7" t="e">
        <f t="shared" si="77"/>
        <v>#DIV/0!</v>
      </c>
    </row>
    <row r="1333" spans="1:8" ht="12.75" hidden="1">
      <c r="A1333" s="85" t="s">
        <v>126</v>
      </c>
      <c r="B1333" s="99" t="s">
        <v>149</v>
      </c>
      <c r="C1333" s="36">
        <v>0</v>
      </c>
      <c r="D1333" s="36">
        <v>20000</v>
      </c>
      <c r="E1333" s="366">
        <v>20000</v>
      </c>
      <c r="F1333" s="347">
        <v>20000</v>
      </c>
      <c r="G1333" s="7" t="e">
        <f t="shared" si="78"/>
        <v>#DIV/0!</v>
      </c>
      <c r="H1333" s="7">
        <f t="shared" si="77"/>
        <v>0</v>
      </c>
    </row>
    <row r="1334" spans="1:8" ht="12.75" hidden="1">
      <c r="A1334" s="85" t="s">
        <v>128</v>
      </c>
      <c r="B1334" s="99" t="s">
        <v>150</v>
      </c>
      <c r="C1334" s="36">
        <v>30000</v>
      </c>
      <c r="D1334" s="36">
        <v>50000</v>
      </c>
      <c r="E1334" s="366">
        <v>50000</v>
      </c>
      <c r="F1334" s="347">
        <v>50000</v>
      </c>
      <c r="G1334" s="7">
        <f t="shared" si="78"/>
        <v>0.6666666666666666</v>
      </c>
      <c r="H1334" s="7">
        <f t="shared" si="77"/>
        <v>0</v>
      </c>
    </row>
    <row r="1335" spans="1:8" ht="12.75" hidden="1">
      <c r="A1335" s="62" t="s">
        <v>749</v>
      </c>
      <c r="B1335" s="118" t="s">
        <v>152</v>
      </c>
      <c r="C1335" s="64">
        <f>SUM(C1336:C1340)</f>
        <v>11000</v>
      </c>
      <c r="D1335" s="187">
        <f>SUM(D1336:D1340)</f>
        <v>10000</v>
      </c>
      <c r="E1335" s="367">
        <f>SUM(E1336:E1340)</f>
        <v>10000</v>
      </c>
      <c r="F1335" s="343">
        <f>SUM(F1336:F1340)</f>
        <v>10000</v>
      </c>
      <c r="G1335" s="7">
        <f t="shared" si="78"/>
        <v>-0.09090909090909091</v>
      </c>
      <c r="H1335" s="7">
        <f t="shared" si="77"/>
        <v>0</v>
      </c>
    </row>
    <row r="1336" spans="1:8" ht="12.75" hidden="1">
      <c r="A1336" s="85" t="s">
        <v>94</v>
      </c>
      <c r="B1336" s="99" t="s">
        <v>153</v>
      </c>
      <c r="C1336" s="36">
        <v>0</v>
      </c>
      <c r="D1336" s="36">
        <v>0</v>
      </c>
      <c r="E1336" s="366">
        <v>0</v>
      </c>
      <c r="F1336" s="347">
        <v>0</v>
      </c>
      <c r="G1336" s="7" t="e">
        <f t="shared" si="78"/>
        <v>#DIV/0!</v>
      </c>
      <c r="H1336" s="7" t="e">
        <f t="shared" si="77"/>
        <v>#DIV/0!</v>
      </c>
    </row>
    <row r="1337" spans="1:8" ht="12.75" hidden="1">
      <c r="A1337" s="85" t="s">
        <v>97</v>
      </c>
      <c r="B1337" s="99" t="s">
        <v>146</v>
      </c>
      <c r="C1337" s="36">
        <v>0</v>
      </c>
      <c r="D1337" s="36">
        <v>0</v>
      </c>
      <c r="E1337" s="366">
        <v>0</v>
      </c>
      <c r="F1337" s="347">
        <v>0</v>
      </c>
      <c r="G1337" s="7" t="e">
        <f t="shared" si="78"/>
        <v>#DIV/0!</v>
      </c>
      <c r="H1337" s="7" t="e">
        <f t="shared" si="77"/>
        <v>#DIV/0!</v>
      </c>
    </row>
    <row r="1338" spans="1:8" ht="12.75" hidden="1">
      <c r="A1338" s="85" t="s">
        <v>100</v>
      </c>
      <c r="B1338" s="99" t="s">
        <v>154</v>
      </c>
      <c r="C1338" s="36">
        <v>0</v>
      </c>
      <c r="D1338" s="36">
        <v>0</v>
      </c>
      <c r="E1338" s="366">
        <v>0</v>
      </c>
      <c r="F1338" s="347">
        <v>0</v>
      </c>
      <c r="G1338" s="7" t="e">
        <f t="shared" si="78"/>
        <v>#DIV/0!</v>
      </c>
      <c r="H1338" s="7" t="e">
        <f t="shared" si="77"/>
        <v>#DIV/0!</v>
      </c>
    </row>
    <row r="1339" spans="1:8" ht="12.75" hidden="1">
      <c r="A1339" s="85" t="s">
        <v>126</v>
      </c>
      <c r="B1339" s="99" t="s">
        <v>155</v>
      </c>
      <c r="C1339" s="36">
        <v>0</v>
      </c>
      <c r="D1339" s="36">
        <v>10000</v>
      </c>
      <c r="E1339" s="366">
        <v>10000</v>
      </c>
      <c r="F1339" s="347">
        <v>10000</v>
      </c>
      <c r="G1339" s="7" t="e">
        <f t="shared" si="78"/>
        <v>#DIV/0!</v>
      </c>
      <c r="H1339" s="7">
        <f t="shared" si="77"/>
        <v>0</v>
      </c>
    </row>
    <row r="1340" spans="1:8" ht="12.75" hidden="1">
      <c r="A1340" s="85" t="s">
        <v>128</v>
      </c>
      <c r="B1340" s="99" t="s">
        <v>156</v>
      </c>
      <c r="C1340" s="36">
        <v>11000</v>
      </c>
      <c r="D1340" s="36">
        <v>0</v>
      </c>
      <c r="E1340" s="366">
        <v>0</v>
      </c>
      <c r="F1340" s="347">
        <v>0</v>
      </c>
      <c r="G1340" s="7">
        <f t="shared" si="78"/>
        <v>-1</v>
      </c>
      <c r="H1340" s="7" t="e">
        <f t="shared" si="77"/>
        <v>#DIV/0!</v>
      </c>
    </row>
    <row r="1341" spans="1:8" ht="12.75" hidden="1">
      <c r="A1341" s="62" t="s">
        <v>554</v>
      </c>
      <c r="B1341" s="118" t="s">
        <v>158</v>
      </c>
      <c r="C1341" s="64">
        <f>SUM(C1342:C1345)</f>
        <v>23000</v>
      </c>
      <c r="D1341" s="187">
        <f>SUM(D1342:D1345)</f>
        <v>22500</v>
      </c>
      <c r="E1341" s="430">
        <f>SUM(E1342:E1345)</f>
        <v>25000</v>
      </c>
      <c r="F1341" s="343">
        <f>SUM(F1342:F1345)</f>
        <v>65000</v>
      </c>
      <c r="G1341" s="7">
        <f t="shared" si="78"/>
        <v>-0.021739130434782608</v>
      </c>
      <c r="H1341" s="7">
        <f t="shared" si="77"/>
        <v>1.8888888888888888</v>
      </c>
    </row>
    <row r="1342" spans="1:8" ht="12.75" hidden="1">
      <c r="A1342" s="85" t="s">
        <v>94</v>
      </c>
      <c r="B1342" s="99" t="s">
        <v>159</v>
      </c>
      <c r="C1342" s="36">
        <v>19000</v>
      </c>
      <c r="D1342" s="36">
        <v>15000</v>
      </c>
      <c r="E1342" s="366">
        <v>15000</v>
      </c>
      <c r="F1342" s="347">
        <v>15000</v>
      </c>
      <c r="G1342" s="7">
        <f t="shared" si="78"/>
        <v>-0.21052631578947367</v>
      </c>
      <c r="H1342" s="7">
        <f t="shared" si="77"/>
        <v>0</v>
      </c>
    </row>
    <row r="1343" spans="1:8" ht="12.75" hidden="1">
      <c r="A1343" s="85" t="s">
        <v>97</v>
      </c>
      <c r="B1343" s="99" t="s">
        <v>160</v>
      </c>
      <c r="C1343" s="36">
        <v>4000</v>
      </c>
      <c r="D1343" s="36">
        <v>5000</v>
      </c>
      <c r="E1343" s="366">
        <v>5000</v>
      </c>
      <c r="F1343" s="347">
        <v>5000</v>
      </c>
      <c r="G1343" s="7">
        <f t="shared" si="78"/>
        <v>0.25</v>
      </c>
      <c r="H1343" s="7">
        <f t="shared" si="77"/>
        <v>0</v>
      </c>
    </row>
    <row r="1344" spans="1:8" ht="12.75" hidden="1">
      <c r="A1344" s="85" t="s">
        <v>100</v>
      </c>
      <c r="B1344" s="99" t="s">
        <v>161</v>
      </c>
      <c r="C1344" s="36">
        <v>0</v>
      </c>
      <c r="D1344" s="36">
        <v>2500</v>
      </c>
      <c r="E1344" s="429">
        <v>5000</v>
      </c>
      <c r="F1344" s="347">
        <v>45000</v>
      </c>
      <c r="G1344" s="7" t="e">
        <f t="shared" si="78"/>
        <v>#DIV/0!</v>
      </c>
      <c r="H1344" s="7">
        <f t="shared" si="77"/>
        <v>17</v>
      </c>
    </row>
    <row r="1345" spans="1:8" ht="12.75" hidden="1">
      <c r="A1345" s="85" t="s">
        <v>128</v>
      </c>
      <c r="B1345" s="99" t="s">
        <v>162</v>
      </c>
      <c r="C1345" s="36">
        <v>0</v>
      </c>
      <c r="D1345" s="36">
        <v>0</v>
      </c>
      <c r="E1345" s="366">
        <v>0</v>
      </c>
      <c r="F1345" s="347">
        <v>0</v>
      </c>
      <c r="G1345" s="7" t="e">
        <f t="shared" si="78"/>
        <v>#DIV/0!</v>
      </c>
      <c r="H1345" s="7" t="e">
        <f t="shared" si="77"/>
        <v>#DIV/0!</v>
      </c>
    </row>
    <row r="1346" spans="1:8" ht="12.75" hidden="1">
      <c r="A1346" s="62" t="s">
        <v>555</v>
      </c>
      <c r="B1346" s="118" t="s">
        <v>164</v>
      </c>
      <c r="C1346" s="64">
        <f>SUM(C1347:C1352)</f>
        <v>82581</v>
      </c>
      <c r="D1346" s="187">
        <f>SUM(D1347:D1352)</f>
        <v>38125</v>
      </c>
      <c r="E1346" s="430">
        <f>SUM(E1347:E1352)</f>
        <v>52740</v>
      </c>
      <c r="F1346" s="343">
        <f>SUM(F1347:F1352)</f>
        <v>52740</v>
      </c>
      <c r="G1346" s="7">
        <f t="shared" si="78"/>
        <v>-0.5383320618544217</v>
      </c>
      <c r="H1346" s="7">
        <f t="shared" si="77"/>
        <v>0.38334426229508195</v>
      </c>
    </row>
    <row r="1347" spans="1:8" ht="12.75" hidden="1">
      <c r="A1347" s="85" t="s">
        <v>94</v>
      </c>
      <c r="B1347" s="99" t="s">
        <v>165</v>
      </c>
      <c r="C1347" s="36">
        <v>40000</v>
      </c>
      <c r="D1347" s="36">
        <v>38125</v>
      </c>
      <c r="E1347" s="366">
        <v>38125</v>
      </c>
      <c r="F1347" s="347">
        <v>38125</v>
      </c>
      <c r="G1347" s="7">
        <f t="shared" si="78"/>
        <v>-0.046875</v>
      </c>
      <c r="H1347" s="7">
        <f t="shared" si="77"/>
        <v>0</v>
      </c>
    </row>
    <row r="1348" spans="1:8" ht="12.75" hidden="1">
      <c r="A1348" s="85" t="s">
        <v>97</v>
      </c>
      <c r="B1348" s="99" t="s">
        <v>166</v>
      </c>
      <c r="C1348" s="36">
        <v>9000</v>
      </c>
      <c r="D1348" s="36">
        <v>0</v>
      </c>
      <c r="E1348" s="366">
        <v>0</v>
      </c>
      <c r="F1348" s="347">
        <v>0</v>
      </c>
      <c r="G1348" s="7">
        <f t="shared" si="78"/>
        <v>-1</v>
      </c>
      <c r="H1348" s="7" t="e">
        <f t="shared" si="77"/>
        <v>#DIV/0!</v>
      </c>
    </row>
    <row r="1349" spans="1:8" ht="12.75" hidden="1">
      <c r="A1349" s="85" t="s">
        <v>100</v>
      </c>
      <c r="B1349" s="99" t="s">
        <v>167</v>
      </c>
      <c r="C1349" s="36">
        <v>15501</v>
      </c>
      <c r="D1349" s="36">
        <v>0</v>
      </c>
      <c r="E1349" s="366">
        <v>0</v>
      </c>
      <c r="F1349" s="347">
        <v>0</v>
      </c>
      <c r="G1349" s="7">
        <f t="shared" si="78"/>
        <v>-1</v>
      </c>
      <c r="H1349" s="7" t="e">
        <f t="shared" si="77"/>
        <v>#DIV/0!</v>
      </c>
    </row>
    <row r="1350" spans="1:8" ht="12.75" hidden="1">
      <c r="A1350" s="85" t="s">
        <v>102</v>
      </c>
      <c r="B1350" s="99" t="s">
        <v>168</v>
      </c>
      <c r="C1350" s="36">
        <v>10000</v>
      </c>
      <c r="D1350" s="36">
        <v>0</v>
      </c>
      <c r="E1350" s="366">
        <v>0</v>
      </c>
      <c r="F1350" s="347">
        <v>0</v>
      </c>
      <c r="G1350" s="7">
        <f t="shared" si="78"/>
        <v>-1</v>
      </c>
      <c r="H1350" s="7" t="e">
        <f t="shared" si="77"/>
        <v>#DIV/0!</v>
      </c>
    </row>
    <row r="1351" spans="1:8" ht="12.75" hidden="1">
      <c r="A1351" s="85" t="s">
        <v>122</v>
      </c>
      <c r="B1351" s="99" t="s">
        <v>169</v>
      </c>
      <c r="C1351" s="36">
        <v>0</v>
      </c>
      <c r="D1351" s="36">
        <v>0</v>
      </c>
      <c r="E1351" s="366">
        <v>0</v>
      </c>
      <c r="F1351" s="347">
        <v>0</v>
      </c>
      <c r="G1351" s="7" t="e">
        <f t="shared" si="78"/>
        <v>#DIV/0!</v>
      </c>
      <c r="H1351" s="7" t="e">
        <f t="shared" si="77"/>
        <v>#DIV/0!</v>
      </c>
    </row>
    <row r="1352" spans="1:8" ht="12.75" hidden="1">
      <c r="A1352" s="85" t="s">
        <v>128</v>
      </c>
      <c r="B1352" s="99" t="s">
        <v>170</v>
      </c>
      <c r="C1352" s="36">
        <v>8080</v>
      </c>
      <c r="D1352" s="36">
        <v>0</v>
      </c>
      <c r="E1352" s="429">
        <v>14615</v>
      </c>
      <c r="F1352" s="347">
        <v>14615</v>
      </c>
      <c r="G1352" s="7">
        <f t="shared" si="78"/>
        <v>-1</v>
      </c>
      <c r="H1352" s="7" t="e">
        <f t="shared" si="77"/>
        <v>#DIV/0!</v>
      </c>
    </row>
    <row r="1353" spans="1:8" ht="12.75" hidden="1">
      <c r="A1353" s="62" t="s">
        <v>806</v>
      </c>
      <c r="B1353" s="118" t="s">
        <v>172</v>
      </c>
      <c r="C1353" s="64">
        <v>0</v>
      </c>
      <c r="D1353" s="187">
        <v>15250</v>
      </c>
      <c r="E1353" s="430">
        <v>0</v>
      </c>
      <c r="F1353" s="343">
        <v>0</v>
      </c>
      <c r="G1353" s="7" t="e">
        <f t="shared" si="78"/>
        <v>#DIV/0!</v>
      </c>
      <c r="H1353" s="7">
        <f t="shared" si="77"/>
        <v>-1</v>
      </c>
    </row>
    <row r="1354" spans="1:8" ht="12.75" hidden="1">
      <c r="A1354" s="62" t="s">
        <v>797</v>
      </c>
      <c r="B1354" s="118" t="s">
        <v>174</v>
      </c>
      <c r="C1354" s="64">
        <f>SUM(C1355:C1359)</f>
        <v>648275</v>
      </c>
      <c r="D1354" s="187">
        <f>SUM(D1355:D1359)</f>
        <v>653575</v>
      </c>
      <c r="E1354" s="430">
        <f>SUM(E1355:E1359)</f>
        <v>718500</v>
      </c>
      <c r="F1354" s="343">
        <f>SUM(F1355:F1359)</f>
        <v>718500</v>
      </c>
      <c r="G1354" s="7">
        <f t="shared" si="78"/>
        <v>0.008175542786626046</v>
      </c>
      <c r="H1354" s="7">
        <f t="shared" si="77"/>
        <v>0.09933825498221321</v>
      </c>
    </row>
    <row r="1355" spans="1:8" ht="12.75" hidden="1">
      <c r="A1355" s="85" t="s">
        <v>94</v>
      </c>
      <c r="B1355" s="186" t="s">
        <v>175</v>
      </c>
      <c r="C1355" s="36">
        <v>188445</v>
      </c>
      <c r="D1355" s="36">
        <v>184275</v>
      </c>
      <c r="E1355" s="429">
        <v>195000</v>
      </c>
      <c r="F1355" s="347">
        <v>195000</v>
      </c>
      <c r="G1355" s="7">
        <f t="shared" si="78"/>
        <v>-0.02212847249860702</v>
      </c>
      <c r="H1355" s="7">
        <f t="shared" si="77"/>
        <v>0.0582010582010582</v>
      </c>
    </row>
    <row r="1356" spans="1:8" ht="12.75" hidden="1">
      <c r="A1356" s="85" t="s">
        <v>97</v>
      </c>
      <c r="B1356" s="186" t="s">
        <v>176</v>
      </c>
      <c r="C1356" s="36">
        <v>395750</v>
      </c>
      <c r="D1356" s="36">
        <v>395750</v>
      </c>
      <c r="E1356" s="429">
        <v>387000</v>
      </c>
      <c r="F1356" s="347">
        <v>387000</v>
      </c>
      <c r="G1356" s="7">
        <f t="shared" si="78"/>
        <v>0</v>
      </c>
      <c r="H1356" s="7">
        <f t="shared" si="77"/>
        <v>-0.022109917877447885</v>
      </c>
    </row>
    <row r="1357" spans="1:8" ht="12.75" hidden="1">
      <c r="A1357" s="85" t="s">
        <v>100</v>
      </c>
      <c r="B1357" s="186" t="s">
        <v>177</v>
      </c>
      <c r="C1357" s="36"/>
      <c r="D1357" s="36"/>
      <c r="E1357" s="429"/>
      <c r="F1357" s="347"/>
      <c r="G1357" s="7" t="e">
        <f t="shared" si="78"/>
        <v>#DIV/0!</v>
      </c>
      <c r="H1357" s="7" t="e">
        <f t="shared" si="77"/>
        <v>#DIV/0!</v>
      </c>
    </row>
    <row r="1358" spans="1:8" ht="12.75" hidden="1">
      <c r="A1358" s="85"/>
      <c r="B1358" s="186" t="s">
        <v>906</v>
      </c>
      <c r="C1358" s="36"/>
      <c r="D1358" s="36"/>
      <c r="E1358" s="429">
        <v>136500</v>
      </c>
      <c r="F1358" s="347">
        <v>136500</v>
      </c>
      <c r="G1358" s="7"/>
      <c r="H1358" s="7" t="e">
        <f t="shared" si="77"/>
        <v>#DIV/0!</v>
      </c>
    </row>
    <row r="1359" spans="1:8" ht="12.75" hidden="1">
      <c r="A1359" s="85" t="s">
        <v>104</v>
      </c>
      <c r="B1359" s="186" t="s">
        <v>178</v>
      </c>
      <c r="C1359" s="36">
        <v>64080</v>
      </c>
      <c r="D1359" s="36">
        <v>73550</v>
      </c>
      <c r="E1359" s="429">
        <v>0</v>
      </c>
      <c r="F1359" s="347">
        <v>0</v>
      </c>
      <c r="G1359" s="7">
        <f t="shared" si="78"/>
        <v>0.1477840199750312</v>
      </c>
      <c r="H1359" s="7">
        <f t="shared" si="77"/>
        <v>-1</v>
      </c>
    </row>
    <row r="1360" spans="1:8" ht="12.75" hidden="1">
      <c r="A1360" s="62" t="s">
        <v>556</v>
      </c>
      <c r="B1360" s="118" t="s">
        <v>180</v>
      </c>
      <c r="C1360" s="64">
        <f>SUM(C1361)</f>
        <v>2500</v>
      </c>
      <c r="D1360" s="64">
        <f>SUM(D1361)</f>
        <v>3000</v>
      </c>
      <c r="E1360" s="430">
        <f>SUM(E1361)</f>
        <v>6000</v>
      </c>
      <c r="F1360" s="343">
        <f>SUM(F1361)</f>
        <v>3000</v>
      </c>
      <c r="G1360" s="7">
        <f t="shared" si="78"/>
        <v>0.2</v>
      </c>
      <c r="H1360" s="7">
        <f t="shared" si="77"/>
        <v>0</v>
      </c>
    </row>
    <row r="1361" spans="1:8" ht="12.75" hidden="1">
      <c r="A1361" s="148"/>
      <c r="B1361" s="99"/>
      <c r="C1361" s="36">
        <v>2500</v>
      </c>
      <c r="D1361" s="36">
        <v>3000</v>
      </c>
      <c r="E1361" s="429">
        <v>6000</v>
      </c>
      <c r="F1361" s="347">
        <v>3000</v>
      </c>
      <c r="G1361" s="7">
        <f t="shared" si="78"/>
        <v>0.2</v>
      </c>
      <c r="H1361" s="7">
        <f t="shared" si="77"/>
        <v>0</v>
      </c>
    </row>
    <row r="1362" spans="1:8" ht="12.75" hidden="1">
      <c r="A1362" s="62" t="s">
        <v>799</v>
      </c>
      <c r="B1362" s="118" t="s">
        <v>18</v>
      </c>
      <c r="C1362" s="64">
        <f>SUM(C1363:C1368)</f>
        <v>111185</v>
      </c>
      <c r="D1362" s="187">
        <f>SUM(D1363:D1368)</f>
        <v>109810</v>
      </c>
      <c r="E1362" s="430">
        <f>SUM(E1363:E1368)</f>
        <v>125215</v>
      </c>
      <c r="F1362" s="343">
        <f>SUM(F1363:F1368)</f>
        <v>116910</v>
      </c>
      <c r="G1362" s="7">
        <f t="shared" si="78"/>
        <v>-0.012366776093897558</v>
      </c>
      <c r="H1362" s="7">
        <f t="shared" si="77"/>
        <v>0.06465713505145251</v>
      </c>
    </row>
    <row r="1363" spans="1:8" ht="12.75" hidden="1">
      <c r="A1363" s="85" t="s">
        <v>97</v>
      </c>
      <c r="B1363" s="99" t="s">
        <v>182</v>
      </c>
      <c r="C1363" s="36">
        <v>77785</v>
      </c>
      <c r="D1363" s="36">
        <v>32025</v>
      </c>
      <c r="E1363" s="429">
        <v>32230</v>
      </c>
      <c r="F1363" s="347">
        <v>32230</v>
      </c>
      <c r="G1363" s="7">
        <f t="shared" si="78"/>
        <v>-0.5882882303786077</v>
      </c>
      <c r="H1363" s="7">
        <f t="shared" si="77"/>
        <v>0.006401249024199844</v>
      </c>
    </row>
    <row r="1364" spans="1:8" ht="12.75" hidden="1">
      <c r="A1364" s="85" t="s">
        <v>100</v>
      </c>
      <c r="B1364" s="99" t="s">
        <v>183</v>
      </c>
      <c r="C1364" s="36">
        <v>33400</v>
      </c>
      <c r="D1364" s="36"/>
      <c r="E1364" s="429">
        <v>92985</v>
      </c>
      <c r="F1364" s="347">
        <v>0</v>
      </c>
      <c r="G1364" s="7">
        <f t="shared" si="78"/>
        <v>-1</v>
      </c>
      <c r="H1364" s="7" t="e">
        <f t="shared" si="77"/>
        <v>#DIV/0!</v>
      </c>
    </row>
    <row r="1365" spans="1:8" ht="12.75" hidden="1">
      <c r="A1365" s="85" t="s">
        <v>128</v>
      </c>
      <c r="B1365" s="99" t="s">
        <v>184</v>
      </c>
      <c r="C1365" s="36">
        <v>0</v>
      </c>
      <c r="D1365" s="36">
        <v>0</v>
      </c>
      <c r="E1365" s="366">
        <v>0</v>
      </c>
      <c r="F1365" s="347">
        <v>0</v>
      </c>
      <c r="G1365" s="7" t="e">
        <f t="shared" si="78"/>
        <v>#DIV/0!</v>
      </c>
      <c r="H1365" s="7" t="e">
        <f t="shared" si="77"/>
        <v>#DIV/0!</v>
      </c>
    </row>
    <row r="1366" spans="1:8" ht="12.75" hidden="1">
      <c r="A1366" s="85" t="s">
        <v>104</v>
      </c>
      <c r="B1366" s="99" t="s">
        <v>185</v>
      </c>
      <c r="C1366" s="36">
        <v>0</v>
      </c>
      <c r="D1366" s="36">
        <v>0</v>
      </c>
      <c r="E1366" s="366">
        <v>0</v>
      </c>
      <c r="F1366" s="347">
        <v>0</v>
      </c>
      <c r="G1366" s="7" t="e">
        <f t="shared" si="78"/>
        <v>#DIV/0!</v>
      </c>
      <c r="H1366" s="7" t="e">
        <f t="shared" si="77"/>
        <v>#DIV/0!</v>
      </c>
    </row>
    <row r="1367" spans="1:8" ht="12.75" hidden="1">
      <c r="A1367" s="85" t="s">
        <v>122</v>
      </c>
      <c r="B1367" s="99" t="s">
        <v>186</v>
      </c>
      <c r="C1367" s="36">
        <v>0</v>
      </c>
      <c r="D1367" s="36">
        <v>0</v>
      </c>
      <c r="E1367" s="366">
        <v>0</v>
      </c>
      <c r="F1367" s="347">
        <v>0</v>
      </c>
      <c r="G1367" s="7" t="e">
        <f t="shared" si="78"/>
        <v>#DIV/0!</v>
      </c>
      <c r="H1367" s="7" t="e">
        <f t="shared" si="77"/>
        <v>#DIV/0!</v>
      </c>
    </row>
    <row r="1368" spans="1:8" ht="12.75" hidden="1">
      <c r="A1368" s="85"/>
      <c r="B1368" s="99" t="s">
        <v>187</v>
      </c>
      <c r="C1368" s="36">
        <v>0</v>
      </c>
      <c r="D1368" s="36">
        <v>77785</v>
      </c>
      <c r="E1368" s="366">
        <v>0</v>
      </c>
      <c r="F1368" s="345">
        <v>84680</v>
      </c>
      <c r="G1368" s="7" t="e">
        <f t="shared" si="78"/>
        <v>#DIV/0!</v>
      </c>
      <c r="H1368" s="7">
        <f t="shared" si="77"/>
        <v>0.08864176897859484</v>
      </c>
    </row>
    <row r="1369" spans="1:8" ht="25.5">
      <c r="A1369" s="90" t="s">
        <v>557</v>
      </c>
      <c r="B1369" s="234" t="s">
        <v>340</v>
      </c>
      <c r="C1369" s="347">
        <f>SUM(C1370)</f>
        <v>0</v>
      </c>
      <c r="D1369" s="347">
        <f>SUM(D1370)</f>
        <v>0</v>
      </c>
      <c r="E1369" s="347">
        <f>SUM(E1370)</f>
        <v>0</v>
      </c>
      <c r="F1369" s="347">
        <f>SUM(F1370)</f>
        <v>380000</v>
      </c>
      <c r="G1369" s="7"/>
      <c r="H1369" s="7"/>
    </row>
    <row r="1370" spans="1:8" ht="12.75" hidden="1">
      <c r="A1370" s="92" t="s">
        <v>94</v>
      </c>
      <c r="B1370" s="91" t="s">
        <v>190</v>
      </c>
      <c r="C1370" s="33">
        <f>SUM(C1371:C1373)</f>
        <v>0</v>
      </c>
      <c r="D1370" s="33">
        <f>SUM(D1371:D1373)</f>
        <v>0</v>
      </c>
      <c r="E1370" s="368">
        <f>SUM(E1371:E1373)</f>
        <v>0</v>
      </c>
      <c r="F1370" s="544">
        <v>380000</v>
      </c>
      <c r="G1370" s="7" t="e">
        <f>(D1370-C1370)/C1370</f>
        <v>#DIV/0!</v>
      </c>
      <c r="H1370" s="7" t="e">
        <f t="shared" si="77"/>
        <v>#DIV/0!</v>
      </c>
    </row>
    <row r="1371" spans="1:8" s="6" customFormat="1" ht="11.25" hidden="1">
      <c r="A1371" s="616"/>
      <c r="B1371" s="610" t="s">
        <v>1018</v>
      </c>
      <c r="C1371" s="53"/>
      <c r="D1371" s="53">
        <v>0</v>
      </c>
      <c r="E1371" s="614">
        <v>0</v>
      </c>
      <c r="F1371" s="613">
        <v>0</v>
      </c>
      <c r="G1371" s="315" t="e">
        <f>(D1371-C1371)/C1371</f>
        <v>#DIV/0!</v>
      </c>
      <c r="H1371" s="315" t="e">
        <f aca="true" t="shared" si="79" ref="H1371:H1402">(F1371-D1371)/D1371</f>
        <v>#DIV/0!</v>
      </c>
    </row>
    <row r="1372" spans="1:8" s="6" customFormat="1" ht="11.25" hidden="1">
      <c r="A1372" s="616"/>
      <c r="B1372" s="610" t="s">
        <v>1019</v>
      </c>
      <c r="C1372" s="53"/>
      <c r="D1372" s="53"/>
      <c r="E1372" s="614"/>
      <c r="F1372" s="613"/>
      <c r="G1372" s="315" t="e">
        <f>(D1372-C1372)/C1372</f>
        <v>#DIV/0!</v>
      </c>
      <c r="H1372" s="315" t="e">
        <f t="shared" si="79"/>
        <v>#DIV/0!</v>
      </c>
    </row>
    <row r="1373" spans="1:8" s="6" customFormat="1" ht="11.25" hidden="1">
      <c r="A1373" s="616"/>
      <c r="B1373" s="610" t="s">
        <v>1020</v>
      </c>
      <c r="C1373" s="53"/>
      <c r="D1373" s="53"/>
      <c r="E1373" s="614"/>
      <c r="F1373" s="613"/>
      <c r="G1373" s="315" t="e">
        <f>(D1373-C1373)/C1373</f>
        <v>#DIV/0!</v>
      </c>
      <c r="H1373" s="315" t="e">
        <f t="shared" si="79"/>
        <v>#DIV/0!</v>
      </c>
    </row>
    <row r="1374" spans="1:8" ht="12.75">
      <c r="A1374" s="43" t="s">
        <v>695</v>
      </c>
      <c r="B1374" s="320" t="s">
        <v>696</v>
      </c>
      <c r="C1374" s="44">
        <f>C1375+C1454+C1531+C1604+C1689</f>
        <v>23090814.314999998</v>
      </c>
      <c r="D1374" s="44">
        <f>D1375+D1454+D1531+D1604+D1689</f>
        <v>31716540.009000003</v>
      </c>
      <c r="E1374" s="519">
        <f>E1375+E1454+E1531+E1604+E1689</f>
        <v>27731129.055</v>
      </c>
      <c r="F1374" s="519">
        <f>F1375+F1454+F1531+F1604+F1689</f>
        <v>30773683.985000007</v>
      </c>
      <c r="G1374" s="7"/>
      <c r="H1374" s="7">
        <f t="shared" si="79"/>
        <v>-0.029727581373392185</v>
      </c>
    </row>
    <row r="1375" spans="1:8" ht="12" customHeight="1">
      <c r="A1375" s="283" t="s">
        <v>697</v>
      </c>
      <c r="B1375" s="146" t="s">
        <v>194</v>
      </c>
      <c r="C1375" s="147">
        <f>SUM(C1376+C1388+C1450)</f>
        <v>11086362.57</v>
      </c>
      <c r="D1375" s="147">
        <f>SUM(D1376+D1388+D1450)</f>
        <v>17355946.9695</v>
      </c>
      <c r="E1375" s="432">
        <f>SUM(E1376+E1388+E1450)</f>
        <v>12628622.42</v>
      </c>
      <c r="F1375" s="548">
        <f>SUM(F1376+F1388+F1450)</f>
        <v>14526161.645000001</v>
      </c>
      <c r="G1375" s="7">
        <f aca="true" t="shared" si="80" ref="G1375:G1405">(D1375-C1375)/C1375</f>
        <v>0.5655222224524451</v>
      </c>
      <c r="H1375" s="7">
        <f t="shared" si="79"/>
        <v>-0.16304413291149403</v>
      </c>
    </row>
    <row r="1376" spans="1:8" ht="12.75">
      <c r="A1376" s="90" t="s">
        <v>546</v>
      </c>
      <c r="B1376" s="99" t="s">
        <v>91</v>
      </c>
      <c r="C1376" s="88">
        <f>C1377+C1385+C1386+C1387</f>
        <v>7990431.57</v>
      </c>
      <c r="D1376" s="88">
        <f>D1377+D1385+D1386+D1387</f>
        <v>9408841.969500002</v>
      </c>
      <c r="E1376" s="435">
        <f>E1377+E1385+E1386+E1387</f>
        <v>9693237.42</v>
      </c>
      <c r="F1376" s="88">
        <f>F1377+F1385+F1386+F1387</f>
        <v>10018623.645000001</v>
      </c>
      <c r="G1376" s="7">
        <f t="shared" si="80"/>
        <v>0.1775136157633099</v>
      </c>
      <c r="H1376" s="7">
        <f t="shared" si="79"/>
        <v>0.064809428989953</v>
      </c>
    </row>
    <row r="1377" spans="1:8" ht="12.75" hidden="1">
      <c r="A1377" s="281" t="s">
        <v>727</v>
      </c>
      <c r="B1377" s="118" t="s">
        <v>93</v>
      </c>
      <c r="C1377" s="64">
        <f>SUM(C1378:C1384)</f>
        <v>5985342</v>
      </c>
      <c r="D1377" s="64">
        <f>SUM(D1378:D1384)</f>
        <v>7047821.7</v>
      </c>
      <c r="E1377" s="430">
        <f>SUM(E1378:E1384)</f>
        <v>7260852</v>
      </c>
      <c r="F1377" s="343">
        <f>SUM(F1378:F1384)</f>
        <v>7504587</v>
      </c>
      <c r="G1377" s="7">
        <f t="shared" si="80"/>
        <v>0.1775136157633098</v>
      </c>
      <c r="H1377" s="7">
        <f t="shared" si="79"/>
        <v>0.064809428989953</v>
      </c>
    </row>
    <row r="1378" spans="1:8" ht="12.75" hidden="1">
      <c r="A1378" s="90" t="s">
        <v>94</v>
      </c>
      <c r="B1378" s="99" t="s">
        <v>95</v>
      </c>
      <c r="C1378" s="36">
        <v>1259530</v>
      </c>
      <c r="D1378" s="36">
        <v>1336130</v>
      </c>
      <c r="E1378" s="429">
        <v>1695161</v>
      </c>
      <c r="F1378" s="347">
        <v>1550560</v>
      </c>
      <c r="G1378" s="7">
        <f t="shared" si="80"/>
        <v>0.06081633625241161</v>
      </c>
      <c r="H1378" s="7">
        <f t="shared" si="79"/>
        <v>0.1604858808648859</v>
      </c>
    </row>
    <row r="1379" spans="1:8" ht="12.75" hidden="1">
      <c r="A1379" s="90" t="s">
        <v>94</v>
      </c>
      <c r="B1379" s="99" t="s">
        <v>96</v>
      </c>
      <c r="C1379" s="36">
        <v>4715812</v>
      </c>
      <c r="D1379" s="36">
        <v>5704191.7</v>
      </c>
      <c r="E1379" s="429">
        <v>5555691</v>
      </c>
      <c r="F1379" s="347">
        <v>5954027</v>
      </c>
      <c r="G1379" s="7">
        <f t="shared" si="80"/>
        <v>0.20958844415341413</v>
      </c>
      <c r="H1379" s="7">
        <f t="shared" si="79"/>
        <v>0.043798545550283625</v>
      </c>
    </row>
    <row r="1380" spans="1:8" ht="12.75" hidden="1">
      <c r="A1380" s="90" t="s">
        <v>97</v>
      </c>
      <c r="B1380" s="99" t="s">
        <v>98</v>
      </c>
      <c r="C1380" s="36"/>
      <c r="D1380" s="36">
        <v>0</v>
      </c>
      <c r="E1380" s="429">
        <v>0</v>
      </c>
      <c r="F1380" s="347">
        <v>0</v>
      </c>
      <c r="G1380" s="7" t="e">
        <f t="shared" si="80"/>
        <v>#DIV/0!</v>
      </c>
      <c r="H1380" s="7" t="e">
        <f t="shared" si="79"/>
        <v>#DIV/0!</v>
      </c>
    </row>
    <row r="1381" spans="1:8" ht="12.75" hidden="1">
      <c r="A1381" s="90"/>
      <c r="B1381" s="99" t="s">
        <v>99</v>
      </c>
      <c r="C1381" s="36"/>
      <c r="D1381" s="36">
        <v>0</v>
      </c>
      <c r="E1381" s="429">
        <v>0</v>
      </c>
      <c r="F1381" s="347">
        <v>0</v>
      </c>
      <c r="G1381" s="7" t="e">
        <f t="shared" si="80"/>
        <v>#DIV/0!</v>
      </c>
      <c r="H1381" s="7" t="e">
        <f t="shared" si="79"/>
        <v>#DIV/0!</v>
      </c>
    </row>
    <row r="1382" spans="1:8" ht="12.75" hidden="1">
      <c r="A1382" s="90" t="s">
        <v>100</v>
      </c>
      <c r="B1382" s="99" t="s">
        <v>101</v>
      </c>
      <c r="C1382" s="36"/>
      <c r="D1382" s="36">
        <v>0</v>
      </c>
      <c r="E1382" s="429">
        <v>0</v>
      </c>
      <c r="F1382" s="347">
        <v>0</v>
      </c>
      <c r="G1382" s="7" t="e">
        <f t="shared" si="80"/>
        <v>#DIV/0!</v>
      </c>
      <c r="H1382" s="7" t="e">
        <f t="shared" si="79"/>
        <v>#DIV/0!</v>
      </c>
    </row>
    <row r="1383" spans="1:8" ht="12.75" hidden="1">
      <c r="A1383" s="90" t="s">
        <v>102</v>
      </c>
      <c r="B1383" s="99" t="s">
        <v>103</v>
      </c>
      <c r="C1383" s="36"/>
      <c r="D1383" s="36">
        <v>0</v>
      </c>
      <c r="E1383" s="429">
        <v>0</v>
      </c>
      <c r="F1383" s="347">
        <v>0</v>
      </c>
      <c r="G1383" s="7" t="e">
        <f t="shared" si="80"/>
        <v>#DIV/0!</v>
      </c>
      <c r="H1383" s="7" t="e">
        <f t="shared" si="79"/>
        <v>#DIV/0!</v>
      </c>
    </row>
    <row r="1384" spans="1:8" ht="12.75" hidden="1">
      <c r="A1384" s="90" t="s">
        <v>104</v>
      </c>
      <c r="B1384" s="99" t="s">
        <v>105</v>
      </c>
      <c r="C1384" s="36">
        <v>10000</v>
      </c>
      <c r="D1384" s="36">
        <v>7500</v>
      </c>
      <c r="E1384" s="429">
        <v>10000</v>
      </c>
      <c r="F1384" s="347">
        <v>0</v>
      </c>
      <c r="G1384" s="7">
        <f t="shared" si="80"/>
        <v>-0.25</v>
      </c>
      <c r="H1384" s="7">
        <f t="shared" si="79"/>
        <v>-1</v>
      </c>
    </row>
    <row r="1385" spans="1:8" ht="12.75" hidden="1">
      <c r="A1385" s="281" t="s">
        <v>729</v>
      </c>
      <c r="B1385" s="118" t="s">
        <v>109</v>
      </c>
      <c r="C1385" s="64"/>
      <c r="D1385" s="64"/>
      <c r="E1385" s="430"/>
      <c r="F1385" s="343"/>
      <c r="G1385" s="7" t="e">
        <f t="shared" si="80"/>
        <v>#DIV/0!</v>
      </c>
      <c r="H1385" s="7" t="e">
        <f t="shared" si="79"/>
        <v>#DIV/0!</v>
      </c>
    </row>
    <row r="1386" spans="1:8" ht="12.75" hidden="1">
      <c r="A1386" s="281" t="s">
        <v>731</v>
      </c>
      <c r="B1386" s="118" t="s">
        <v>111</v>
      </c>
      <c r="C1386" s="64">
        <f>C1377*0.33</f>
        <v>1975162.86</v>
      </c>
      <c r="D1386" s="64">
        <f>D1377*0.33</f>
        <v>2325781.1610000003</v>
      </c>
      <c r="E1386" s="430">
        <f>E1377*0.33</f>
        <v>2396081.16</v>
      </c>
      <c r="F1386" s="343">
        <f>F1377*0.33</f>
        <v>2476513.71</v>
      </c>
      <c r="G1386" s="7">
        <f t="shared" si="80"/>
        <v>0.17751361576330987</v>
      </c>
      <c r="H1386" s="7">
        <f t="shared" si="79"/>
        <v>0.06480942898995286</v>
      </c>
    </row>
    <row r="1387" spans="1:8" ht="12.75" hidden="1">
      <c r="A1387" s="281" t="s">
        <v>728</v>
      </c>
      <c r="B1387" s="118" t="s">
        <v>113</v>
      </c>
      <c r="C1387" s="64">
        <f>C1377*0.005</f>
        <v>29926.71</v>
      </c>
      <c r="D1387" s="64">
        <f>D1377*0.005</f>
        <v>35239.1085</v>
      </c>
      <c r="E1387" s="430">
        <f>E1377*0.005</f>
        <v>36304.26</v>
      </c>
      <c r="F1387" s="343">
        <f>F1377*0.005</f>
        <v>37522.935</v>
      </c>
      <c r="G1387" s="7">
        <f t="shared" si="80"/>
        <v>0.17751361576330987</v>
      </c>
      <c r="H1387" s="7">
        <f t="shared" si="79"/>
        <v>0.0648094289899529</v>
      </c>
    </row>
    <row r="1388" spans="1:8" ht="12.75">
      <c r="A1388" s="90" t="s">
        <v>550</v>
      </c>
      <c r="B1388" s="99" t="s">
        <v>114</v>
      </c>
      <c r="C1388" s="88">
        <f>C1389+C1400+C1403+C1406+C1416+C1422+C1427+C1434+C1435+C1441+C1443</f>
        <v>3095931</v>
      </c>
      <c r="D1388" s="88">
        <f>D1389+D1400+D1403+D1406+D1416+D1422+D1427+D1434+D1435+D1441+D1443</f>
        <v>2947105</v>
      </c>
      <c r="E1388" s="429">
        <f>E1389+E1400+E1403+E1406+E1416+E1422+E1427+E1434+E1435+E1441+E1443</f>
        <v>2935385</v>
      </c>
      <c r="F1388" s="347">
        <f>F1389+F1400+F1403+F1406+F1416+F1422+F1427+F1434+F1435+F1441+F1443</f>
        <v>2916538</v>
      </c>
      <c r="G1388" s="7">
        <f t="shared" si="80"/>
        <v>-0.0480714847973033</v>
      </c>
      <c r="H1388" s="7">
        <f t="shared" si="79"/>
        <v>-0.010371873414757872</v>
      </c>
    </row>
    <row r="1389" spans="1:8" s="3" customFormat="1" ht="12.75" hidden="1">
      <c r="A1389" s="281" t="s">
        <v>551</v>
      </c>
      <c r="B1389" s="118" t="s">
        <v>764</v>
      </c>
      <c r="C1389" s="64">
        <f>SUM(C1390:C1399)</f>
        <v>204000</v>
      </c>
      <c r="D1389" s="64">
        <f>SUM(D1390:D1399)</f>
        <v>171150</v>
      </c>
      <c r="E1389" s="430">
        <f>SUM(E1390:E1399)</f>
        <v>167760</v>
      </c>
      <c r="F1389" s="343">
        <f>SUM(F1390:F1399)</f>
        <v>167760</v>
      </c>
      <c r="G1389" s="7">
        <f t="shared" si="80"/>
        <v>-0.1610294117647059</v>
      </c>
      <c r="H1389" s="7">
        <f t="shared" si="79"/>
        <v>-0.019807186678352323</v>
      </c>
    </row>
    <row r="1390" spans="1:8" ht="12.75" hidden="1">
      <c r="A1390" s="90" t="s">
        <v>94</v>
      </c>
      <c r="B1390" s="99" t="s">
        <v>117</v>
      </c>
      <c r="C1390" s="36">
        <v>30000</v>
      </c>
      <c r="D1390" s="36">
        <v>20000</v>
      </c>
      <c r="E1390" s="366">
        <v>20000</v>
      </c>
      <c r="F1390" s="347">
        <v>20000</v>
      </c>
      <c r="G1390" s="7">
        <f t="shared" si="80"/>
        <v>-0.3333333333333333</v>
      </c>
      <c r="H1390" s="7">
        <f t="shared" si="79"/>
        <v>0</v>
      </c>
    </row>
    <row r="1391" spans="1:8" ht="12.75" hidden="1">
      <c r="A1391" s="90" t="s">
        <v>97</v>
      </c>
      <c r="B1391" s="99" t="s">
        <v>118</v>
      </c>
      <c r="C1391" s="36">
        <v>23000</v>
      </c>
      <c r="D1391" s="36">
        <v>23000</v>
      </c>
      <c r="E1391" s="366">
        <v>23000</v>
      </c>
      <c r="F1391" s="347">
        <v>23000</v>
      </c>
      <c r="G1391" s="7">
        <f t="shared" si="80"/>
        <v>0</v>
      </c>
      <c r="H1391" s="7">
        <f t="shared" si="79"/>
        <v>0</v>
      </c>
    </row>
    <row r="1392" spans="1:8" ht="12.75" hidden="1">
      <c r="A1392" s="90" t="s">
        <v>100</v>
      </c>
      <c r="B1392" s="99" t="s">
        <v>119</v>
      </c>
      <c r="C1392" s="36">
        <v>20000</v>
      </c>
      <c r="D1392" s="36">
        <v>15000</v>
      </c>
      <c r="E1392" s="366">
        <v>15000</v>
      </c>
      <c r="F1392" s="347">
        <v>15000</v>
      </c>
      <c r="G1392" s="7">
        <f t="shared" si="80"/>
        <v>-0.25</v>
      </c>
      <c r="H1392" s="7">
        <f t="shared" si="79"/>
        <v>0</v>
      </c>
    </row>
    <row r="1393" spans="1:8" ht="12.75" hidden="1">
      <c r="A1393" s="90" t="s">
        <v>102</v>
      </c>
      <c r="B1393" s="99" t="s">
        <v>120</v>
      </c>
      <c r="C1393" s="36">
        <v>2000</v>
      </c>
      <c r="D1393" s="36">
        <v>2000</v>
      </c>
      <c r="E1393" s="366">
        <v>2000</v>
      </c>
      <c r="F1393" s="347">
        <v>2000</v>
      </c>
      <c r="G1393" s="7">
        <f t="shared" si="80"/>
        <v>0</v>
      </c>
      <c r="H1393" s="7">
        <f t="shared" si="79"/>
        <v>0</v>
      </c>
    </row>
    <row r="1394" spans="1:8" ht="12.75" hidden="1">
      <c r="A1394" s="90" t="s">
        <v>104</v>
      </c>
      <c r="B1394" s="99" t="s">
        <v>121</v>
      </c>
      <c r="C1394" s="36">
        <v>55000</v>
      </c>
      <c r="D1394" s="36">
        <v>45000</v>
      </c>
      <c r="E1394" s="366">
        <v>45000</v>
      </c>
      <c r="F1394" s="347">
        <v>45000</v>
      </c>
      <c r="G1394" s="7">
        <f t="shared" si="80"/>
        <v>-0.18181818181818182</v>
      </c>
      <c r="H1394" s="7">
        <f t="shared" si="79"/>
        <v>0</v>
      </c>
    </row>
    <row r="1395" spans="1:8" ht="12.75" hidden="1">
      <c r="A1395" s="90" t="s">
        <v>122</v>
      </c>
      <c r="B1395" s="99" t="s">
        <v>123</v>
      </c>
      <c r="C1395" s="36">
        <v>18000</v>
      </c>
      <c r="D1395" s="36">
        <v>18000</v>
      </c>
      <c r="E1395" s="366">
        <v>18000</v>
      </c>
      <c r="F1395" s="347">
        <v>18000</v>
      </c>
      <c r="G1395" s="7">
        <f t="shared" si="80"/>
        <v>0</v>
      </c>
      <c r="H1395" s="7">
        <f t="shared" si="79"/>
        <v>0</v>
      </c>
    </row>
    <row r="1396" spans="1:8" ht="12.75" hidden="1">
      <c r="A1396" s="90" t="s">
        <v>124</v>
      </c>
      <c r="B1396" s="99" t="s">
        <v>125</v>
      </c>
      <c r="C1396" s="36"/>
      <c r="D1396" s="36">
        <v>0</v>
      </c>
      <c r="E1396" s="366">
        <v>0</v>
      </c>
      <c r="F1396" s="347">
        <v>0</v>
      </c>
      <c r="G1396" s="7" t="e">
        <f t="shared" si="80"/>
        <v>#DIV/0!</v>
      </c>
      <c r="H1396" s="7" t="e">
        <f t="shared" si="79"/>
        <v>#DIV/0!</v>
      </c>
    </row>
    <row r="1397" spans="1:8" ht="12.75" hidden="1">
      <c r="A1397" s="90" t="s">
        <v>126</v>
      </c>
      <c r="B1397" s="99" t="s">
        <v>127</v>
      </c>
      <c r="C1397" s="36"/>
      <c r="D1397" s="36">
        <v>0</v>
      </c>
      <c r="E1397" s="366">
        <v>0</v>
      </c>
      <c r="F1397" s="347">
        <v>0</v>
      </c>
      <c r="G1397" s="7" t="e">
        <f t="shared" si="80"/>
        <v>#DIV/0!</v>
      </c>
      <c r="H1397" s="7" t="e">
        <f t="shared" si="79"/>
        <v>#DIV/0!</v>
      </c>
    </row>
    <row r="1398" spans="1:8" ht="12.75" hidden="1">
      <c r="A1398" s="90" t="s">
        <v>128</v>
      </c>
      <c r="B1398" s="99" t="s">
        <v>129</v>
      </c>
      <c r="C1398" s="36">
        <v>30000</v>
      </c>
      <c r="D1398" s="36">
        <v>26150</v>
      </c>
      <c r="E1398" s="429">
        <v>22760</v>
      </c>
      <c r="F1398" s="347">
        <v>22760</v>
      </c>
      <c r="G1398" s="7">
        <f t="shared" si="80"/>
        <v>-0.12833333333333333</v>
      </c>
      <c r="H1398" s="7">
        <f t="shared" si="79"/>
        <v>-0.12963671128107074</v>
      </c>
    </row>
    <row r="1399" spans="1:8" ht="12.75" hidden="1">
      <c r="A1399" s="90" t="s">
        <v>130</v>
      </c>
      <c r="B1399" s="99" t="s">
        <v>131</v>
      </c>
      <c r="C1399" s="36">
        <v>26000</v>
      </c>
      <c r="D1399" s="36">
        <v>22000</v>
      </c>
      <c r="E1399" s="366">
        <v>22000</v>
      </c>
      <c r="F1399" s="347">
        <v>22000</v>
      </c>
      <c r="G1399" s="7">
        <f t="shared" si="80"/>
        <v>-0.15384615384615385</v>
      </c>
      <c r="H1399" s="7">
        <f t="shared" si="79"/>
        <v>0</v>
      </c>
    </row>
    <row r="1400" spans="1:8" s="3" customFormat="1" ht="12.75" hidden="1">
      <c r="A1400" s="281" t="s">
        <v>552</v>
      </c>
      <c r="B1400" s="118" t="s">
        <v>844</v>
      </c>
      <c r="C1400" s="64">
        <f>SUM(C1401:C1402)</f>
        <v>45000</v>
      </c>
      <c r="D1400" s="64">
        <f>SUM(D1401:D1402)</f>
        <v>50000</v>
      </c>
      <c r="E1400" s="367">
        <f>SUM(E1401:E1402)</f>
        <v>50000</v>
      </c>
      <c r="F1400" s="343">
        <f>SUM(F1401:F1402)</f>
        <v>50000</v>
      </c>
      <c r="G1400" s="7">
        <f t="shared" si="80"/>
        <v>0.1111111111111111</v>
      </c>
      <c r="H1400" s="7">
        <f t="shared" si="79"/>
        <v>0</v>
      </c>
    </row>
    <row r="1401" spans="1:8" ht="12.75" hidden="1">
      <c r="A1401" s="90" t="s">
        <v>94</v>
      </c>
      <c r="B1401" s="99" t="s">
        <v>134</v>
      </c>
      <c r="C1401" s="36">
        <v>5000</v>
      </c>
      <c r="D1401" s="36">
        <v>5000</v>
      </c>
      <c r="E1401" s="366">
        <v>5000</v>
      </c>
      <c r="F1401" s="347">
        <v>5000</v>
      </c>
      <c r="G1401" s="7">
        <f t="shared" si="80"/>
        <v>0</v>
      </c>
      <c r="H1401" s="7">
        <f t="shared" si="79"/>
        <v>0</v>
      </c>
    </row>
    <row r="1402" spans="1:8" ht="12.75" hidden="1">
      <c r="A1402" s="90" t="s">
        <v>97</v>
      </c>
      <c r="B1402" s="99" t="s">
        <v>135</v>
      </c>
      <c r="C1402" s="36">
        <v>40000</v>
      </c>
      <c r="D1402" s="36">
        <v>45000</v>
      </c>
      <c r="E1402" s="366">
        <v>45000</v>
      </c>
      <c r="F1402" s="347">
        <v>45000</v>
      </c>
      <c r="G1402" s="7">
        <f t="shared" si="80"/>
        <v>0.125</v>
      </c>
      <c r="H1402" s="7">
        <f t="shared" si="79"/>
        <v>0</v>
      </c>
    </row>
    <row r="1403" spans="1:8" s="3" customFormat="1" ht="12.75" hidden="1">
      <c r="A1403" s="281" t="s">
        <v>553</v>
      </c>
      <c r="B1403" s="118" t="s">
        <v>137</v>
      </c>
      <c r="C1403" s="64">
        <f>SUM(C1404:C1405)</f>
        <v>119251</v>
      </c>
      <c r="D1403" s="64">
        <f>SUM(D1404:D1405)</f>
        <v>151585</v>
      </c>
      <c r="E1403" s="367">
        <f>SUM(E1404:E1405)</f>
        <v>151585</v>
      </c>
      <c r="F1403" s="343">
        <f>SUM(F1404:F1405)</f>
        <v>173738</v>
      </c>
      <c r="G1403" s="7">
        <f t="shared" si="80"/>
        <v>0.2711423803573974</v>
      </c>
      <c r="H1403" s="7">
        <f aca="true" t="shared" si="81" ref="H1403:H1434">(F1403-D1403)/D1403</f>
        <v>0.146142428340535</v>
      </c>
    </row>
    <row r="1404" spans="1:8" ht="12.75" hidden="1">
      <c r="A1404" s="90" t="s">
        <v>94</v>
      </c>
      <c r="B1404" s="99" t="s">
        <v>138</v>
      </c>
      <c r="C1404" s="36">
        <v>5000</v>
      </c>
      <c r="D1404" s="36">
        <v>25000</v>
      </c>
      <c r="E1404" s="366">
        <v>25000</v>
      </c>
      <c r="F1404" s="347">
        <v>25000</v>
      </c>
      <c r="G1404" s="7">
        <f t="shared" si="80"/>
        <v>4</v>
      </c>
      <c r="H1404" s="7">
        <f t="shared" si="81"/>
        <v>0</v>
      </c>
    </row>
    <row r="1405" spans="1:8" ht="12.75" hidden="1">
      <c r="A1405" s="90" t="s">
        <v>94</v>
      </c>
      <c r="B1405" s="99" t="s">
        <v>139</v>
      </c>
      <c r="C1405" s="36">
        <v>114251</v>
      </c>
      <c r="D1405" s="36">
        <v>126585</v>
      </c>
      <c r="E1405" s="366">
        <v>126585</v>
      </c>
      <c r="F1405" s="347">
        <v>148738</v>
      </c>
      <c r="G1405" s="7">
        <f t="shared" si="80"/>
        <v>0.10795529141976876</v>
      </c>
      <c r="H1405" s="7">
        <f t="shared" si="81"/>
        <v>0.17500493739384604</v>
      </c>
    </row>
    <row r="1406" spans="1:8" s="3" customFormat="1" ht="12.75" hidden="1">
      <c r="A1406" s="281" t="s">
        <v>746</v>
      </c>
      <c r="B1406" s="118" t="s">
        <v>141</v>
      </c>
      <c r="C1406" s="64">
        <f>SUM(C1407:C1415)</f>
        <v>1337000</v>
      </c>
      <c r="D1406" s="64">
        <f>SUM(D1407:D1415)</f>
        <v>1100000</v>
      </c>
      <c r="E1406" s="430">
        <f>SUM(E1407:E1415)</f>
        <v>1150000</v>
      </c>
      <c r="F1406" s="343">
        <f>SUM(F1407:F1415)</f>
        <v>1150000</v>
      </c>
      <c r="G1406" s="7">
        <f aca="true" t="shared" si="82" ref="G1406:G1437">(D1406-C1406)/C1406</f>
        <v>-0.17726252804786835</v>
      </c>
      <c r="H1406" s="7">
        <f t="shared" si="81"/>
        <v>0.045454545454545456</v>
      </c>
    </row>
    <row r="1407" spans="1:8" ht="12.75" hidden="1">
      <c r="A1407" s="90" t="s">
        <v>94</v>
      </c>
      <c r="B1407" s="99" t="s">
        <v>142</v>
      </c>
      <c r="C1407" s="36">
        <v>525000</v>
      </c>
      <c r="D1407" s="36">
        <v>510000</v>
      </c>
      <c r="E1407" s="366">
        <v>510000</v>
      </c>
      <c r="F1407" s="347">
        <v>580000</v>
      </c>
      <c r="G1407" s="7">
        <f t="shared" si="82"/>
        <v>-0.02857142857142857</v>
      </c>
      <c r="H1407" s="7">
        <f t="shared" si="81"/>
        <v>0.13725490196078433</v>
      </c>
    </row>
    <row r="1408" spans="1:8" ht="12.75" hidden="1">
      <c r="A1408" s="90" t="s">
        <v>97</v>
      </c>
      <c r="B1408" s="99" t="s">
        <v>143</v>
      </c>
      <c r="C1408" s="36">
        <v>230000</v>
      </c>
      <c r="D1408" s="36">
        <v>220000</v>
      </c>
      <c r="E1408" s="366">
        <v>220000</v>
      </c>
      <c r="F1408" s="347">
        <v>230000</v>
      </c>
      <c r="G1408" s="7">
        <f t="shared" si="82"/>
        <v>-0.043478260869565216</v>
      </c>
      <c r="H1408" s="7">
        <f t="shared" si="81"/>
        <v>0.045454545454545456</v>
      </c>
    </row>
    <row r="1409" spans="1:8" ht="12.75" hidden="1">
      <c r="A1409" s="90" t="s">
        <v>100</v>
      </c>
      <c r="B1409" s="99" t="s">
        <v>144</v>
      </c>
      <c r="C1409" s="36">
        <v>185000</v>
      </c>
      <c r="D1409" s="36">
        <v>180000</v>
      </c>
      <c r="E1409" s="366">
        <v>180000</v>
      </c>
      <c r="F1409" s="347">
        <v>180000</v>
      </c>
      <c r="G1409" s="7">
        <f t="shared" si="82"/>
        <v>-0.02702702702702703</v>
      </c>
      <c r="H1409" s="7">
        <f t="shared" si="81"/>
        <v>0</v>
      </c>
    </row>
    <row r="1410" spans="1:8" ht="12.75" hidden="1">
      <c r="A1410" s="90" t="s">
        <v>102</v>
      </c>
      <c r="B1410" s="99" t="s">
        <v>145</v>
      </c>
      <c r="C1410" s="36">
        <v>77000</v>
      </c>
      <c r="D1410" s="36">
        <v>70000</v>
      </c>
      <c r="E1410" s="366">
        <v>70000</v>
      </c>
      <c r="F1410" s="347">
        <v>90000</v>
      </c>
      <c r="G1410" s="7">
        <f t="shared" si="82"/>
        <v>-0.09090909090909091</v>
      </c>
      <c r="H1410" s="7">
        <f t="shared" si="81"/>
        <v>0.2857142857142857</v>
      </c>
    </row>
    <row r="1411" spans="1:8" ht="12.75" hidden="1">
      <c r="A1411" s="90" t="s">
        <v>122</v>
      </c>
      <c r="B1411" s="99" t="s">
        <v>146</v>
      </c>
      <c r="C1411" s="36"/>
      <c r="D1411" s="36">
        <v>50000</v>
      </c>
      <c r="E1411" s="429">
        <v>100000</v>
      </c>
      <c r="F1411" s="347">
        <v>0</v>
      </c>
      <c r="G1411" s="7" t="e">
        <f t="shared" si="82"/>
        <v>#DIV/0!</v>
      </c>
      <c r="H1411" s="7">
        <f t="shared" si="81"/>
        <v>-1</v>
      </c>
    </row>
    <row r="1412" spans="1:8" ht="12.75" hidden="1">
      <c r="A1412" s="90" t="s">
        <v>124</v>
      </c>
      <c r="B1412" s="99" t="s">
        <v>147</v>
      </c>
      <c r="C1412" s="36">
        <v>10000</v>
      </c>
      <c r="D1412" s="36">
        <v>0</v>
      </c>
      <c r="E1412" s="366">
        <v>0</v>
      </c>
      <c r="F1412" s="347">
        <v>0</v>
      </c>
      <c r="G1412" s="7">
        <f t="shared" si="82"/>
        <v>-1</v>
      </c>
      <c r="H1412" s="7" t="e">
        <f t="shared" si="81"/>
        <v>#DIV/0!</v>
      </c>
    </row>
    <row r="1413" spans="1:8" ht="12.75" hidden="1">
      <c r="A1413" s="90"/>
      <c r="B1413" s="99" t="s">
        <v>148</v>
      </c>
      <c r="C1413" s="36">
        <v>220000</v>
      </c>
      <c r="D1413" s="36"/>
      <c r="E1413" s="366"/>
      <c r="F1413" s="347"/>
      <c r="G1413" s="7">
        <f t="shared" si="82"/>
        <v>-1</v>
      </c>
      <c r="H1413" s="7" t="e">
        <f t="shared" si="81"/>
        <v>#DIV/0!</v>
      </c>
    </row>
    <row r="1414" spans="1:8" ht="12.75" hidden="1">
      <c r="A1414" s="90" t="s">
        <v>126</v>
      </c>
      <c r="B1414" s="99" t="s">
        <v>149</v>
      </c>
      <c r="C1414" s="36">
        <v>5000</v>
      </c>
      <c r="D1414" s="36">
        <v>20000</v>
      </c>
      <c r="E1414" s="366">
        <v>20000</v>
      </c>
      <c r="F1414" s="347">
        <v>20000</v>
      </c>
      <c r="G1414" s="7">
        <f t="shared" si="82"/>
        <v>3</v>
      </c>
      <c r="H1414" s="7">
        <f t="shared" si="81"/>
        <v>0</v>
      </c>
    </row>
    <row r="1415" spans="1:8" ht="12.75" hidden="1">
      <c r="A1415" s="90" t="s">
        <v>128</v>
      </c>
      <c r="B1415" s="99" t="s">
        <v>150</v>
      </c>
      <c r="C1415" s="36">
        <v>85000</v>
      </c>
      <c r="D1415" s="36">
        <v>50000</v>
      </c>
      <c r="E1415" s="366">
        <v>50000</v>
      </c>
      <c r="F1415" s="347">
        <v>50000</v>
      </c>
      <c r="G1415" s="7">
        <f t="shared" si="82"/>
        <v>-0.4117647058823529</v>
      </c>
      <c r="H1415" s="7">
        <f t="shared" si="81"/>
        <v>0</v>
      </c>
    </row>
    <row r="1416" spans="1:8" s="3" customFormat="1" ht="12.75" hidden="1">
      <c r="A1416" s="281" t="s">
        <v>749</v>
      </c>
      <c r="B1416" s="118" t="s">
        <v>152</v>
      </c>
      <c r="C1416" s="64">
        <f>SUM(C1417:C1421)</f>
        <v>77000</v>
      </c>
      <c r="D1416" s="64">
        <f>SUM(D1417:D1421)</f>
        <v>75000</v>
      </c>
      <c r="E1416" s="367">
        <f>SUM(E1417:E1421)</f>
        <v>75000</v>
      </c>
      <c r="F1416" s="343">
        <f>SUM(F1417:F1421)</f>
        <v>75000</v>
      </c>
      <c r="G1416" s="7">
        <f t="shared" si="82"/>
        <v>-0.025974025974025976</v>
      </c>
      <c r="H1416" s="7">
        <f t="shared" si="81"/>
        <v>0</v>
      </c>
    </row>
    <row r="1417" spans="1:8" ht="12.75" hidden="1">
      <c r="A1417" s="90" t="s">
        <v>94</v>
      </c>
      <c r="B1417" s="99" t="s">
        <v>153</v>
      </c>
      <c r="C1417" s="36">
        <v>28000</v>
      </c>
      <c r="D1417" s="36">
        <v>28000</v>
      </c>
      <c r="E1417" s="366">
        <v>28000</v>
      </c>
      <c r="F1417" s="347">
        <v>28000</v>
      </c>
      <c r="G1417" s="7">
        <f t="shared" si="82"/>
        <v>0</v>
      </c>
      <c r="H1417" s="7">
        <f t="shared" si="81"/>
        <v>0</v>
      </c>
    </row>
    <row r="1418" spans="1:8" ht="12.75" hidden="1">
      <c r="A1418" s="90" t="s">
        <v>97</v>
      </c>
      <c r="B1418" s="99" t="s">
        <v>146</v>
      </c>
      <c r="C1418" s="36">
        <v>20000</v>
      </c>
      <c r="D1418" s="36">
        <v>20000</v>
      </c>
      <c r="E1418" s="366">
        <v>20000</v>
      </c>
      <c r="F1418" s="347">
        <v>20000</v>
      </c>
      <c r="G1418" s="7">
        <f t="shared" si="82"/>
        <v>0</v>
      </c>
      <c r="H1418" s="7">
        <f t="shared" si="81"/>
        <v>0</v>
      </c>
    </row>
    <row r="1419" spans="1:8" ht="12.75" hidden="1">
      <c r="A1419" s="90" t="s">
        <v>100</v>
      </c>
      <c r="B1419" s="99" t="s">
        <v>154</v>
      </c>
      <c r="C1419" s="36">
        <v>14000</v>
      </c>
      <c r="D1419" s="36">
        <v>14000</v>
      </c>
      <c r="E1419" s="366">
        <v>14000</v>
      </c>
      <c r="F1419" s="347">
        <v>14000</v>
      </c>
      <c r="G1419" s="7">
        <f t="shared" si="82"/>
        <v>0</v>
      </c>
      <c r="H1419" s="7">
        <f t="shared" si="81"/>
        <v>0</v>
      </c>
    </row>
    <row r="1420" spans="1:8" ht="12.75" hidden="1">
      <c r="A1420" s="90" t="s">
        <v>126</v>
      </c>
      <c r="B1420" s="99" t="s">
        <v>155</v>
      </c>
      <c r="C1420" s="36">
        <v>12000</v>
      </c>
      <c r="D1420" s="36">
        <v>10000</v>
      </c>
      <c r="E1420" s="366">
        <v>10000</v>
      </c>
      <c r="F1420" s="347">
        <v>10000</v>
      </c>
      <c r="G1420" s="7">
        <f t="shared" si="82"/>
        <v>-0.16666666666666666</v>
      </c>
      <c r="H1420" s="7">
        <f t="shared" si="81"/>
        <v>0</v>
      </c>
    </row>
    <row r="1421" spans="1:8" ht="12.75" hidden="1">
      <c r="A1421" s="90" t="s">
        <v>128</v>
      </c>
      <c r="B1421" s="99" t="s">
        <v>156</v>
      </c>
      <c r="C1421" s="36">
        <v>3000</v>
      </c>
      <c r="D1421" s="36">
        <v>3000</v>
      </c>
      <c r="E1421" s="366">
        <v>3000</v>
      </c>
      <c r="F1421" s="347">
        <v>3000</v>
      </c>
      <c r="G1421" s="7">
        <f t="shared" si="82"/>
        <v>0</v>
      </c>
      <c r="H1421" s="7">
        <f t="shared" si="81"/>
        <v>0</v>
      </c>
    </row>
    <row r="1422" spans="1:8" s="3" customFormat="1" ht="12.75" hidden="1">
      <c r="A1422" s="281" t="s">
        <v>554</v>
      </c>
      <c r="B1422" s="118" t="s">
        <v>158</v>
      </c>
      <c r="C1422" s="64">
        <f>SUM(C1423:C1426)</f>
        <v>100000</v>
      </c>
      <c r="D1422" s="64">
        <f>SUM(D1423:D1426)</f>
        <v>65000</v>
      </c>
      <c r="E1422" s="367">
        <f>SUM(E1423:E1426)</f>
        <v>65000</v>
      </c>
      <c r="F1422" s="343">
        <f>SUM(F1423:F1426)</f>
        <v>65000</v>
      </c>
      <c r="G1422" s="7">
        <f t="shared" si="82"/>
        <v>-0.35</v>
      </c>
      <c r="H1422" s="7">
        <f t="shared" si="81"/>
        <v>0</v>
      </c>
    </row>
    <row r="1423" spans="1:8" ht="12.75" hidden="1">
      <c r="A1423" s="90" t="s">
        <v>94</v>
      </c>
      <c r="B1423" s="99" t="s">
        <v>159</v>
      </c>
      <c r="C1423" s="36">
        <v>40000</v>
      </c>
      <c r="D1423" s="36">
        <v>15000</v>
      </c>
      <c r="E1423" s="366">
        <v>15000</v>
      </c>
      <c r="F1423" s="347">
        <v>15000</v>
      </c>
      <c r="G1423" s="7">
        <f t="shared" si="82"/>
        <v>-0.625</v>
      </c>
      <c r="H1423" s="7">
        <f t="shared" si="81"/>
        <v>0</v>
      </c>
    </row>
    <row r="1424" spans="1:8" ht="12.75" hidden="1">
      <c r="A1424" s="90" t="s">
        <v>97</v>
      </c>
      <c r="B1424" s="99" t="s">
        <v>160</v>
      </c>
      <c r="C1424" s="36">
        <v>40000</v>
      </c>
      <c r="D1424" s="36">
        <v>30000</v>
      </c>
      <c r="E1424" s="366">
        <v>30000</v>
      </c>
      <c r="F1424" s="347">
        <v>30000</v>
      </c>
      <c r="G1424" s="7">
        <f t="shared" si="82"/>
        <v>-0.25</v>
      </c>
      <c r="H1424" s="7">
        <f t="shared" si="81"/>
        <v>0</v>
      </c>
    </row>
    <row r="1425" spans="1:8" ht="12.75" hidden="1">
      <c r="A1425" s="90" t="s">
        <v>100</v>
      </c>
      <c r="B1425" s="99" t="s">
        <v>161</v>
      </c>
      <c r="C1425" s="36"/>
      <c r="D1425" s="36">
        <v>10000</v>
      </c>
      <c r="E1425" s="366">
        <v>10000</v>
      </c>
      <c r="F1425" s="347">
        <v>10000</v>
      </c>
      <c r="G1425" s="7" t="e">
        <f t="shared" si="82"/>
        <v>#DIV/0!</v>
      </c>
      <c r="H1425" s="7">
        <f t="shared" si="81"/>
        <v>0</v>
      </c>
    </row>
    <row r="1426" spans="1:8" ht="12.75" hidden="1">
      <c r="A1426" s="90" t="s">
        <v>128</v>
      </c>
      <c r="B1426" s="99" t="s">
        <v>162</v>
      </c>
      <c r="C1426" s="36">
        <v>20000</v>
      </c>
      <c r="D1426" s="36">
        <v>10000</v>
      </c>
      <c r="E1426" s="366">
        <v>10000</v>
      </c>
      <c r="F1426" s="347">
        <v>10000</v>
      </c>
      <c r="G1426" s="7">
        <f t="shared" si="82"/>
        <v>-0.5</v>
      </c>
      <c r="H1426" s="7">
        <f t="shared" si="81"/>
        <v>0</v>
      </c>
    </row>
    <row r="1427" spans="1:8" s="3" customFormat="1" ht="12.75" hidden="1">
      <c r="A1427" s="281" t="s">
        <v>555</v>
      </c>
      <c r="B1427" s="118" t="s">
        <v>164</v>
      </c>
      <c r="C1427" s="64">
        <f>SUM(C1428:C1433)</f>
        <v>50000</v>
      </c>
      <c r="D1427" s="64">
        <f>SUM(D1428:D1433)</f>
        <v>122250</v>
      </c>
      <c r="E1427" s="430">
        <f>SUM(E1428:E1433)</f>
        <v>167760</v>
      </c>
      <c r="F1427" s="343">
        <f>SUM(F1428:F1433)</f>
        <v>132250</v>
      </c>
      <c r="G1427" s="7">
        <f t="shared" si="82"/>
        <v>1.445</v>
      </c>
      <c r="H1427" s="7">
        <f t="shared" si="81"/>
        <v>0.081799591002045</v>
      </c>
    </row>
    <row r="1428" spans="1:8" ht="12.75" hidden="1">
      <c r="A1428" s="90" t="s">
        <v>94</v>
      </c>
      <c r="B1428" s="99" t="s">
        <v>165</v>
      </c>
      <c r="C1428" s="36">
        <v>15000</v>
      </c>
      <c r="D1428" s="36">
        <v>90000</v>
      </c>
      <c r="E1428" s="429">
        <v>135510</v>
      </c>
      <c r="F1428" s="347">
        <v>100000</v>
      </c>
      <c r="G1428" s="7">
        <f t="shared" si="82"/>
        <v>5</v>
      </c>
      <c r="H1428" s="7">
        <f t="shared" si="81"/>
        <v>0.1111111111111111</v>
      </c>
    </row>
    <row r="1429" spans="1:8" ht="12.75" hidden="1">
      <c r="A1429" s="90" t="s">
        <v>97</v>
      </c>
      <c r="B1429" s="99" t="s">
        <v>166</v>
      </c>
      <c r="C1429" s="36">
        <v>15000</v>
      </c>
      <c r="D1429" s="36">
        <v>12250</v>
      </c>
      <c r="E1429" s="366">
        <v>12250</v>
      </c>
      <c r="F1429" s="347">
        <v>12250</v>
      </c>
      <c r="G1429" s="7">
        <f t="shared" si="82"/>
        <v>-0.18333333333333332</v>
      </c>
      <c r="H1429" s="7">
        <f t="shared" si="81"/>
        <v>0</v>
      </c>
    </row>
    <row r="1430" spans="1:8" ht="12.75" hidden="1">
      <c r="A1430" s="90" t="s">
        <v>100</v>
      </c>
      <c r="B1430" s="99" t="s">
        <v>167</v>
      </c>
      <c r="C1430" s="36"/>
      <c r="D1430" s="36">
        <v>0</v>
      </c>
      <c r="E1430" s="366">
        <v>0</v>
      </c>
      <c r="F1430" s="347">
        <v>0</v>
      </c>
      <c r="G1430" s="7" t="e">
        <f t="shared" si="82"/>
        <v>#DIV/0!</v>
      </c>
      <c r="H1430" s="7" t="e">
        <f t="shared" si="81"/>
        <v>#DIV/0!</v>
      </c>
    </row>
    <row r="1431" spans="1:8" ht="12.75" hidden="1">
      <c r="A1431" s="90" t="s">
        <v>102</v>
      </c>
      <c r="B1431" s="99" t="s">
        <v>168</v>
      </c>
      <c r="C1431" s="36">
        <v>10000</v>
      </c>
      <c r="D1431" s="36">
        <v>10000</v>
      </c>
      <c r="E1431" s="366">
        <v>10000</v>
      </c>
      <c r="F1431" s="347">
        <v>10000</v>
      </c>
      <c r="G1431" s="7">
        <f t="shared" si="82"/>
        <v>0</v>
      </c>
      <c r="H1431" s="7">
        <f t="shared" si="81"/>
        <v>0</v>
      </c>
    </row>
    <row r="1432" spans="1:8" ht="12.75" hidden="1">
      <c r="A1432" s="90" t="s">
        <v>122</v>
      </c>
      <c r="B1432" s="99" t="s">
        <v>169</v>
      </c>
      <c r="C1432" s="36"/>
      <c r="D1432" s="36">
        <v>0</v>
      </c>
      <c r="E1432" s="366">
        <v>0</v>
      </c>
      <c r="F1432" s="347">
        <v>0</v>
      </c>
      <c r="G1432" s="7" t="e">
        <f t="shared" si="82"/>
        <v>#DIV/0!</v>
      </c>
      <c r="H1432" s="7" t="e">
        <f t="shared" si="81"/>
        <v>#DIV/0!</v>
      </c>
    </row>
    <row r="1433" spans="1:8" ht="12.75" hidden="1">
      <c r="A1433" s="90" t="s">
        <v>128</v>
      </c>
      <c r="B1433" s="99" t="s">
        <v>170</v>
      </c>
      <c r="C1433" s="36">
        <v>10000</v>
      </c>
      <c r="D1433" s="36">
        <v>10000</v>
      </c>
      <c r="E1433" s="366">
        <v>10000</v>
      </c>
      <c r="F1433" s="347">
        <v>10000</v>
      </c>
      <c r="G1433" s="7">
        <f t="shared" si="82"/>
        <v>0</v>
      </c>
      <c r="H1433" s="7">
        <f t="shared" si="81"/>
        <v>0</v>
      </c>
    </row>
    <row r="1434" spans="1:8" s="3" customFormat="1" ht="12.75" hidden="1">
      <c r="A1434" s="281" t="s">
        <v>806</v>
      </c>
      <c r="B1434" s="118" t="s">
        <v>172</v>
      </c>
      <c r="C1434" s="64">
        <v>19150</v>
      </c>
      <c r="D1434" s="64">
        <v>48900</v>
      </c>
      <c r="E1434" s="430">
        <v>0</v>
      </c>
      <c r="F1434" s="343">
        <v>0</v>
      </c>
      <c r="G1434" s="7">
        <f t="shared" si="82"/>
        <v>1.5535248041775458</v>
      </c>
      <c r="H1434" s="7">
        <f t="shared" si="81"/>
        <v>-1</v>
      </c>
    </row>
    <row r="1435" spans="1:8" s="3" customFormat="1" ht="12.75" hidden="1">
      <c r="A1435" s="281" t="s">
        <v>797</v>
      </c>
      <c r="B1435" s="118" t="s">
        <v>174</v>
      </c>
      <c r="C1435" s="64">
        <f>SUM(C1436:C1440)</f>
        <v>803765</v>
      </c>
      <c r="D1435" s="64">
        <f>SUM(D1436:D1440)</f>
        <v>802375</v>
      </c>
      <c r="E1435" s="430">
        <f>SUM(E1436:E1440)</f>
        <v>725500</v>
      </c>
      <c r="F1435" s="343">
        <f>SUM(F1436:F1440)</f>
        <v>725500</v>
      </c>
      <c r="G1435" s="7">
        <f t="shared" si="82"/>
        <v>-0.0017293611938812962</v>
      </c>
      <c r="H1435" s="7">
        <f aca="true" t="shared" si="83" ref="H1435:H1466">(F1435-D1435)/D1435</f>
        <v>-0.09580931609284936</v>
      </c>
    </row>
    <row r="1436" spans="1:8" ht="12.75" hidden="1">
      <c r="A1436" s="90" t="s">
        <v>94</v>
      </c>
      <c r="B1436" s="186" t="s">
        <v>175</v>
      </c>
      <c r="C1436" s="36"/>
      <c r="D1436" s="36">
        <v>0</v>
      </c>
      <c r="E1436" s="429">
        <v>0</v>
      </c>
      <c r="F1436" s="347">
        <v>0</v>
      </c>
      <c r="G1436" s="7" t="e">
        <f t="shared" si="82"/>
        <v>#DIV/0!</v>
      </c>
      <c r="H1436" s="7" t="e">
        <f t="shared" si="83"/>
        <v>#DIV/0!</v>
      </c>
    </row>
    <row r="1437" spans="1:8" ht="12.75" hidden="1">
      <c r="A1437" s="90" t="s">
        <v>97</v>
      </c>
      <c r="B1437" s="186" t="s">
        <v>176</v>
      </c>
      <c r="C1437" s="36">
        <v>518000</v>
      </c>
      <c r="D1437" s="36">
        <v>518000</v>
      </c>
      <c r="E1437" s="429">
        <v>536500</v>
      </c>
      <c r="F1437" s="347">
        <v>536500</v>
      </c>
      <c r="G1437" s="7">
        <f t="shared" si="82"/>
        <v>0</v>
      </c>
      <c r="H1437" s="7">
        <f t="shared" si="83"/>
        <v>0.03571428571428571</v>
      </c>
    </row>
    <row r="1438" spans="1:8" ht="12.75" hidden="1">
      <c r="A1438" s="90" t="s">
        <v>100</v>
      </c>
      <c r="B1438" s="186" t="s">
        <v>177</v>
      </c>
      <c r="C1438" s="36"/>
      <c r="D1438" s="36"/>
      <c r="E1438" s="429"/>
      <c r="F1438" s="347"/>
      <c r="G1438" s="7" t="e">
        <f aca="true" t="shared" si="84" ref="G1438:G1449">(D1438-C1438)/C1438</f>
        <v>#DIV/0!</v>
      </c>
      <c r="H1438" s="7" t="e">
        <f t="shared" si="83"/>
        <v>#DIV/0!</v>
      </c>
    </row>
    <row r="1439" spans="1:8" ht="12.75" hidden="1">
      <c r="A1439" s="90"/>
      <c r="B1439" s="186" t="s">
        <v>906</v>
      </c>
      <c r="C1439" s="36"/>
      <c r="D1439" s="36"/>
      <c r="E1439" s="429">
        <v>189000</v>
      </c>
      <c r="F1439" s="347">
        <v>189000</v>
      </c>
      <c r="G1439" s="7"/>
      <c r="H1439" s="7" t="e">
        <f t="shared" si="83"/>
        <v>#DIV/0!</v>
      </c>
    </row>
    <row r="1440" spans="1:8" ht="12.75" hidden="1">
      <c r="A1440" s="90" t="s">
        <v>104</v>
      </c>
      <c r="B1440" s="186" t="s">
        <v>178</v>
      </c>
      <c r="C1440" s="36">
        <v>285765</v>
      </c>
      <c r="D1440" s="36">
        <v>284375</v>
      </c>
      <c r="E1440" s="429">
        <v>0</v>
      </c>
      <c r="F1440" s="347">
        <v>0</v>
      </c>
      <c r="G1440" s="7">
        <f t="shared" si="84"/>
        <v>-0.004864136615750705</v>
      </c>
      <c r="H1440" s="7">
        <f t="shared" si="83"/>
        <v>-1</v>
      </c>
    </row>
    <row r="1441" spans="1:8" s="3" customFormat="1" ht="12" customHeight="1" hidden="1">
      <c r="A1441" s="281" t="s">
        <v>556</v>
      </c>
      <c r="B1441" s="118" t="s">
        <v>180</v>
      </c>
      <c r="C1441" s="64">
        <v>6000</v>
      </c>
      <c r="D1441" s="64">
        <v>8000</v>
      </c>
      <c r="E1441" s="430">
        <v>10000</v>
      </c>
      <c r="F1441" s="343">
        <v>10000</v>
      </c>
      <c r="G1441" s="7">
        <f t="shared" si="84"/>
        <v>0.3333333333333333</v>
      </c>
      <c r="H1441" s="7">
        <f t="shared" si="83"/>
        <v>0.25</v>
      </c>
    </row>
    <row r="1442" spans="1:8" ht="12.75" hidden="1">
      <c r="A1442" s="90"/>
      <c r="B1442" s="99"/>
      <c r="C1442" s="36"/>
      <c r="D1442" s="36"/>
      <c r="E1442" s="366"/>
      <c r="F1442" s="347"/>
      <c r="G1442" s="7" t="e">
        <f t="shared" si="84"/>
        <v>#DIV/0!</v>
      </c>
      <c r="H1442" s="7" t="e">
        <f t="shared" si="83"/>
        <v>#DIV/0!</v>
      </c>
    </row>
    <row r="1443" spans="1:8" s="3" customFormat="1" ht="12.75" hidden="1">
      <c r="A1443" s="281" t="s">
        <v>799</v>
      </c>
      <c r="B1443" s="118" t="s">
        <v>18</v>
      </c>
      <c r="C1443" s="64">
        <f>SUM(C1444:C1449)</f>
        <v>334765</v>
      </c>
      <c r="D1443" s="64">
        <f>SUM(D1444:D1449)</f>
        <v>352845</v>
      </c>
      <c r="E1443" s="430">
        <f>SUM(E1444:E1449)</f>
        <v>372780</v>
      </c>
      <c r="F1443" s="343">
        <f>SUM(F1444:F1449)</f>
        <v>367290</v>
      </c>
      <c r="G1443" s="7">
        <f t="shared" si="84"/>
        <v>0.05400803548758084</v>
      </c>
      <c r="H1443" s="7">
        <f t="shared" si="83"/>
        <v>0.04093865578370106</v>
      </c>
    </row>
    <row r="1444" spans="1:8" ht="12.75" hidden="1">
      <c r="A1444" s="90" t="s">
        <v>97</v>
      </c>
      <c r="B1444" s="99" t="s">
        <v>182</v>
      </c>
      <c r="C1444" s="36"/>
      <c r="D1444" s="36">
        <v>102690</v>
      </c>
      <c r="E1444" s="429">
        <v>102520</v>
      </c>
      <c r="F1444" s="347">
        <v>102520</v>
      </c>
      <c r="G1444" s="7" t="e">
        <f t="shared" si="84"/>
        <v>#DIV/0!</v>
      </c>
      <c r="H1444" s="7">
        <f t="shared" si="83"/>
        <v>-0.0016554679131366248</v>
      </c>
    </row>
    <row r="1445" spans="1:8" ht="12.75" hidden="1">
      <c r="A1445" s="90" t="s">
        <v>100</v>
      </c>
      <c r="B1445" s="99" t="s">
        <v>183</v>
      </c>
      <c r="C1445" s="36">
        <v>50000</v>
      </c>
      <c r="D1445" s="36"/>
      <c r="E1445" s="429"/>
      <c r="F1445" s="347"/>
      <c r="G1445" s="7">
        <f t="shared" si="84"/>
        <v>-1</v>
      </c>
      <c r="H1445" s="7" t="e">
        <f t="shared" si="83"/>
        <v>#DIV/0!</v>
      </c>
    </row>
    <row r="1446" spans="1:8" ht="12.75" hidden="1">
      <c r="A1446" s="90" t="s">
        <v>128</v>
      </c>
      <c r="B1446" s="99" t="s">
        <v>184</v>
      </c>
      <c r="C1446" s="36">
        <v>50000</v>
      </c>
      <c r="D1446" s="36"/>
      <c r="E1446" s="429"/>
      <c r="F1446" s="347"/>
      <c r="G1446" s="7">
        <f t="shared" si="84"/>
        <v>-1</v>
      </c>
      <c r="H1446" s="7" t="e">
        <f t="shared" si="83"/>
        <v>#DIV/0!</v>
      </c>
    </row>
    <row r="1447" spans="1:8" ht="12.75" hidden="1">
      <c r="A1447" s="90" t="s">
        <v>104</v>
      </c>
      <c r="B1447" s="99" t="s">
        <v>185</v>
      </c>
      <c r="C1447" s="36"/>
      <c r="D1447" s="36">
        <v>0</v>
      </c>
      <c r="E1447" s="429">
        <v>0</v>
      </c>
      <c r="F1447" s="347">
        <v>0</v>
      </c>
      <c r="G1447" s="7" t="e">
        <f t="shared" si="84"/>
        <v>#DIV/0!</v>
      </c>
      <c r="H1447" s="7" t="e">
        <f t="shared" si="83"/>
        <v>#DIV/0!</v>
      </c>
    </row>
    <row r="1448" spans="1:8" ht="12.75" hidden="1">
      <c r="A1448" s="90" t="s">
        <v>122</v>
      </c>
      <c r="B1448" s="99" t="s">
        <v>186</v>
      </c>
      <c r="C1448" s="36"/>
      <c r="D1448" s="36">
        <v>0</v>
      </c>
      <c r="E1448" s="429">
        <v>0</v>
      </c>
      <c r="F1448" s="347">
        <v>0</v>
      </c>
      <c r="G1448" s="7" t="e">
        <f t="shared" si="84"/>
        <v>#DIV/0!</v>
      </c>
      <c r="H1448" s="7" t="e">
        <f t="shared" si="83"/>
        <v>#DIV/0!</v>
      </c>
    </row>
    <row r="1449" spans="1:8" ht="12.75" hidden="1">
      <c r="A1449" s="90"/>
      <c r="B1449" s="99" t="s">
        <v>187</v>
      </c>
      <c r="C1449" s="36">
        <v>234765</v>
      </c>
      <c r="D1449" s="36">
        <v>250155</v>
      </c>
      <c r="E1449" s="429">
        <v>270260</v>
      </c>
      <c r="F1449" s="347">
        <v>264770</v>
      </c>
      <c r="G1449" s="7">
        <f t="shared" si="84"/>
        <v>0.0655549166187464</v>
      </c>
      <c r="H1449" s="7">
        <f t="shared" si="83"/>
        <v>0.058423777258099975</v>
      </c>
    </row>
    <row r="1450" spans="1:8" ht="25.5">
      <c r="A1450" s="90" t="s">
        <v>557</v>
      </c>
      <c r="B1450" s="234" t="s">
        <v>343</v>
      </c>
      <c r="C1450" s="347">
        <f>SUM(C1451)</f>
        <v>0</v>
      </c>
      <c r="D1450" s="347">
        <f>SUM(D1451)</f>
        <v>5000000</v>
      </c>
      <c r="E1450" s="347">
        <f>SUM(E1451)</f>
        <v>0</v>
      </c>
      <c r="F1450" s="347">
        <v>1591000</v>
      </c>
      <c r="G1450" s="7"/>
      <c r="H1450" s="7">
        <f t="shared" si="83"/>
        <v>-0.6818</v>
      </c>
    </row>
    <row r="1451" spans="1:8" ht="12.75" hidden="1">
      <c r="A1451" s="92" t="s">
        <v>94</v>
      </c>
      <c r="B1451" s="91" t="s">
        <v>190</v>
      </c>
      <c r="C1451" s="33">
        <f>SUM(C1452:C1453)</f>
        <v>0</v>
      </c>
      <c r="D1451" s="33">
        <f>SUM(D1452:D1453)</f>
        <v>5000000</v>
      </c>
      <c r="E1451" s="368">
        <f>SUM(E1452:E1453)</f>
        <v>0</v>
      </c>
      <c r="F1451" s="544">
        <f>SUM(F1452:F1453)</f>
        <v>654000</v>
      </c>
      <c r="G1451" s="7" t="e">
        <f aca="true" t="shared" si="85" ref="G1451:G1457">(D1451-C1451)/C1451</f>
        <v>#DIV/0!</v>
      </c>
      <c r="H1451" s="7">
        <f t="shared" si="83"/>
        <v>-0.8692</v>
      </c>
    </row>
    <row r="1452" spans="1:8" ht="12.75" hidden="1">
      <c r="A1452" s="85"/>
      <c r="B1452" s="610" t="s">
        <v>191</v>
      </c>
      <c r="C1452" s="53"/>
      <c r="D1452" s="53">
        <v>5000000</v>
      </c>
      <c r="E1452" s="612">
        <v>0</v>
      </c>
      <c r="F1452" s="613">
        <v>0</v>
      </c>
      <c r="G1452" s="7" t="e">
        <f t="shared" si="85"/>
        <v>#DIV/0!</v>
      </c>
      <c r="H1452" s="7">
        <f t="shared" si="83"/>
        <v>-1</v>
      </c>
    </row>
    <row r="1453" spans="1:8" ht="12.75" hidden="1">
      <c r="A1453" s="85"/>
      <c r="B1453" s="610" t="s">
        <v>192</v>
      </c>
      <c r="C1453" s="53"/>
      <c r="D1453" s="53"/>
      <c r="E1453" s="614"/>
      <c r="F1453" s="613">
        <v>654000</v>
      </c>
      <c r="G1453" s="7" t="e">
        <f t="shared" si="85"/>
        <v>#DIV/0!</v>
      </c>
      <c r="H1453" s="7" t="e">
        <f t="shared" si="83"/>
        <v>#DIV/0!</v>
      </c>
    </row>
    <row r="1454" spans="1:8" ht="12.75">
      <c r="A1454" s="287" t="s">
        <v>699</v>
      </c>
      <c r="B1454" s="159" t="s">
        <v>208</v>
      </c>
      <c r="C1454" s="158">
        <f>C1455+C1467+C1525</f>
        <v>874553.9600000001</v>
      </c>
      <c r="D1454" s="158">
        <f>D1455+D1467+D1525</f>
        <v>1015704.9730000001</v>
      </c>
      <c r="E1454" s="437">
        <f>E1455+E1467+E1525</f>
        <v>1025206.5900000001</v>
      </c>
      <c r="F1454" s="551">
        <f>F1455+F1467+F1525</f>
        <v>1096684.77</v>
      </c>
      <c r="G1454" s="7">
        <f t="shared" si="85"/>
        <v>0.16139771752905907</v>
      </c>
      <c r="H1454" s="7">
        <f t="shared" si="83"/>
        <v>0.07972767600105064</v>
      </c>
    </row>
    <row r="1455" spans="1:8" ht="12.75">
      <c r="A1455" s="90" t="s">
        <v>546</v>
      </c>
      <c r="B1455" s="81" t="s">
        <v>91</v>
      </c>
      <c r="C1455" s="88">
        <f>SUM(C1456+C1463+C1464+C1465+C1466)</f>
        <v>796428.9600000001</v>
      </c>
      <c r="D1455" s="88">
        <f>SUM(D1456+D1463+D1465+D1466)</f>
        <v>920807.9730000001</v>
      </c>
      <c r="E1455" s="429">
        <f>SUM(E1456+E1463+E1465+E1466)</f>
        <v>933904.5900000001</v>
      </c>
      <c r="F1455" s="347">
        <f>SUM(F1456+F1463+F1465+F1466)</f>
        <v>997060.77</v>
      </c>
      <c r="G1455" s="7">
        <f t="shared" si="85"/>
        <v>0.15617088183232317</v>
      </c>
      <c r="H1455" s="7">
        <f t="shared" si="83"/>
        <v>0.08281074799077559</v>
      </c>
    </row>
    <row r="1456" spans="1:8" ht="12.75" hidden="1">
      <c r="A1456" s="62" t="s">
        <v>92</v>
      </c>
      <c r="B1456" s="83" t="s">
        <v>93</v>
      </c>
      <c r="C1456" s="64">
        <f>SUM(C1457:C1462)</f>
        <v>596576</v>
      </c>
      <c r="D1456" s="64">
        <f>SUM(D1457:D1462)</f>
        <v>689743.8</v>
      </c>
      <c r="E1456" s="430">
        <f>SUM(E1457:E1462)</f>
        <v>699554</v>
      </c>
      <c r="F1456" s="343">
        <f>SUM(F1457:F1462)</f>
        <v>746862</v>
      </c>
      <c r="G1456" s="7">
        <f t="shared" si="85"/>
        <v>0.1561708818323232</v>
      </c>
      <c r="H1456" s="7">
        <f t="shared" si="83"/>
        <v>0.08281074799077563</v>
      </c>
    </row>
    <row r="1457" spans="1:8" ht="12.75" hidden="1">
      <c r="A1457" s="85" t="s">
        <v>94</v>
      </c>
      <c r="B1457" s="81" t="s">
        <v>196</v>
      </c>
      <c r="C1457" s="36">
        <v>596576</v>
      </c>
      <c r="D1457" s="36">
        <v>217200</v>
      </c>
      <c r="E1457" s="429">
        <v>227010</v>
      </c>
      <c r="F1457" s="347">
        <v>218010</v>
      </c>
      <c r="G1457" s="7">
        <f t="shared" si="85"/>
        <v>-0.6359223300970874</v>
      </c>
      <c r="H1457" s="7">
        <f t="shared" si="83"/>
        <v>0.003729281767955801</v>
      </c>
    </row>
    <row r="1458" spans="1:8" ht="12.75" hidden="1">
      <c r="A1458" s="85"/>
      <c r="B1458" s="81" t="s">
        <v>498</v>
      </c>
      <c r="C1458" s="36"/>
      <c r="D1458" s="36">
        <v>472543.8</v>
      </c>
      <c r="E1458" s="429">
        <v>472544</v>
      </c>
      <c r="F1458" s="347">
        <v>528852</v>
      </c>
      <c r="G1458" s="7"/>
      <c r="H1458" s="7">
        <f t="shared" si="83"/>
        <v>0.11915974773132144</v>
      </c>
    </row>
    <row r="1459" spans="1:8" ht="12.75" hidden="1">
      <c r="A1459" s="85" t="s">
        <v>97</v>
      </c>
      <c r="B1459" s="35" t="s">
        <v>98</v>
      </c>
      <c r="C1459" s="36"/>
      <c r="D1459" s="36"/>
      <c r="E1459" s="429"/>
      <c r="F1459" s="347"/>
      <c r="G1459" s="7" t="e">
        <f aca="true" t="shared" si="86" ref="G1459:G1490">(D1459-C1459)/C1459</f>
        <v>#DIV/0!</v>
      </c>
      <c r="H1459" s="7" t="e">
        <f t="shared" si="83"/>
        <v>#DIV/0!</v>
      </c>
    </row>
    <row r="1460" spans="1:8" ht="12.75" hidden="1">
      <c r="A1460" s="85" t="s">
        <v>100</v>
      </c>
      <c r="B1460" s="35" t="s">
        <v>101</v>
      </c>
      <c r="C1460" s="36"/>
      <c r="D1460" s="36"/>
      <c r="E1460" s="429"/>
      <c r="F1460" s="347"/>
      <c r="G1460" s="7" t="e">
        <f t="shared" si="86"/>
        <v>#DIV/0!</v>
      </c>
      <c r="H1460" s="7" t="e">
        <f t="shared" si="83"/>
        <v>#DIV/0!</v>
      </c>
    </row>
    <row r="1461" spans="1:8" ht="12.75" hidden="1">
      <c r="A1461" s="85" t="s">
        <v>102</v>
      </c>
      <c r="B1461" s="35" t="s">
        <v>103</v>
      </c>
      <c r="C1461" s="36"/>
      <c r="D1461" s="36"/>
      <c r="E1461" s="429"/>
      <c r="F1461" s="347"/>
      <c r="G1461" s="7" t="e">
        <f t="shared" si="86"/>
        <v>#DIV/0!</v>
      </c>
      <c r="H1461" s="7" t="e">
        <f t="shared" si="83"/>
        <v>#DIV/0!</v>
      </c>
    </row>
    <row r="1462" spans="1:8" ht="12.75" hidden="1">
      <c r="A1462" s="85" t="s">
        <v>104</v>
      </c>
      <c r="B1462" s="35" t="s">
        <v>105</v>
      </c>
      <c r="C1462" s="36"/>
      <c r="D1462" s="36"/>
      <c r="E1462" s="429"/>
      <c r="F1462" s="347"/>
      <c r="G1462" s="7" t="e">
        <f t="shared" si="86"/>
        <v>#DIV/0!</v>
      </c>
      <c r="H1462" s="7" t="e">
        <f t="shared" si="83"/>
        <v>#DIV/0!</v>
      </c>
    </row>
    <row r="1463" spans="1:8" ht="12.75" hidden="1">
      <c r="A1463" s="62" t="s">
        <v>106</v>
      </c>
      <c r="B1463" s="63" t="s">
        <v>107</v>
      </c>
      <c r="C1463" s="64">
        <v>0</v>
      </c>
      <c r="D1463" s="64">
        <v>0</v>
      </c>
      <c r="E1463" s="430">
        <v>0</v>
      </c>
      <c r="F1463" s="343">
        <v>0</v>
      </c>
      <c r="G1463" s="7" t="e">
        <f t="shared" si="86"/>
        <v>#DIV/0!</v>
      </c>
      <c r="H1463" s="7" t="e">
        <f t="shared" si="83"/>
        <v>#DIV/0!</v>
      </c>
    </row>
    <row r="1464" spans="1:8" ht="12.75" hidden="1">
      <c r="A1464" s="62" t="s">
        <v>108</v>
      </c>
      <c r="B1464" s="63" t="s">
        <v>109</v>
      </c>
      <c r="C1464" s="64"/>
      <c r="D1464" s="64"/>
      <c r="E1464" s="430"/>
      <c r="F1464" s="343"/>
      <c r="G1464" s="7" t="e">
        <f t="shared" si="86"/>
        <v>#DIV/0!</v>
      </c>
      <c r="H1464" s="7" t="e">
        <f t="shared" si="83"/>
        <v>#DIV/0!</v>
      </c>
    </row>
    <row r="1465" spans="1:8" ht="12.75" hidden="1">
      <c r="A1465" s="62" t="s">
        <v>110</v>
      </c>
      <c r="B1465" s="63" t="s">
        <v>111</v>
      </c>
      <c r="C1465" s="64">
        <f>C1456*0.33</f>
        <v>196870.08000000002</v>
      </c>
      <c r="D1465" s="64">
        <f>D1456*0.33</f>
        <v>227615.45400000003</v>
      </c>
      <c r="E1465" s="430">
        <f>E1456*0.33</f>
        <v>230852.82</v>
      </c>
      <c r="F1465" s="343">
        <f>F1456*0.33</f>
        <v>246464.46000000002</v>
      </c>
      <c r="G1465" s="7">
        <f t="shared" si="86"/>
        <v>0.15617088183232317</v>
      </c>
      <c r="H1465" s="7">
        <f t="shared" si="83"/>
        <v>0.08281074799077567</v>
      </c>
    </row>
    <row r="1466" spans="1:8" ht="12.75" hidden="1">
      <c r="A1466" s="62" t="s">
        <v>112</v>
      </c>
      <c r="B1466" s="63" t="s">
        <v>113</v>
      </c>
      <c r="C1466" s="64">
        <f>C1456*0.005</f>
        <v>2982.88</v>
      </c>
      <c r="D1466" s="64">
        <f>D1456*0.005</f>
        <v>3448.7190000000005</v>
      </c>
      <c r="E1466" s="430">
        <f>E1456*0.005</f>
        <v>3497.77</v>
      </c>
      <c r="F1466" s="343">
        <f>F1456*0.005</f>
        <v>3734.31</v>
      </c>
      <c r="G1466" s="7">
        <f t="shared" si="86"/>
        <v>0.15617088183232325</v>
      </c>
      <c r="H1466" s="7">
        <f t="shared" si="83"/>
        <v>0.08281074799077554</v>
      </c>
    </row>
    <row r="1467" spans="1:8" ht="12.75">
      <c r="A1467" s="90" t="s">
        <v>550</v>
      </c>
      <c r="B1467" s="81" t="s">
        <v>114</v>
      </c>
      <c r="C1467" s="88">
        <f>SUM(C1468+C1479+C1482+C1485+C1494+C1499+C1504+C1511+C1512+C1517+C1519)</f>
        <v>78125</v>
      </c>
      <c r="D1467" s="88">
        <f>SUM(D1468+D1479+D1482+D1485+D1494+D1499+D1504+D1511+D1512+D1517+D1519)</f>
        <v>94897</v>
      </c>
      <c r="E1467" s="429">
        <f>SUM(E1468+E1479+E1482+E1485+E1494+E1499+E1504+E1511+E1512+E1517+E1519)</f>
        <v>91302</v>
      </c>
      <c r="F1467" s="347">
        <f>SUM(F1468+F1479+F1482+F1485+F1494+F1499+F1504+F1511+F1512+F1517+F1519)</f>
        <v>99624</v>
      </c>
      <c r="G1467" s="7">
        <f t="shared" si="86"/>
        <v>0.2146816</v>
      </c>
      <c r="H1467" s="7">
        <f aca="true" t="shared" si="87" ref="H1467:H1498">(F1467-D1467)/D1467</f>
        <v>0.04981190132459403</v>
      </c>
    </row>
    <row r="1468" spans="1:8" ht="12.75" hidden="1">
      <c r="A1468" s="62" t="s">
        <v>115</v>
      </c>
      <c r="B1468" s="83" t="s">
        <v>116</v>
      </c>
      <c r="C1468" s="64">
        <f>SUM(C1469:C1478)</f>
        <v>1500</v>
      </c>
      <c r="D1468" s="64">
        <f>SUM(D1469:D1478)</f>
        <v>1500</v>
      </c>
      <c r="E1468" s="367">
        <f>SUM(E1469:E1478)</f>
        <v>1500</v>
      </c>
      <c r="F1468" s="343">
        <f>SUM(F1469:F1478)</f>
        <v>1500</v>
      </c>
      <c r="G1468" s="7">
        <f t="shared" si="86"/>
        <v>0</v>
      </c>
      <c r="H1468" s="7">
        <f t="shared" si="87"/>
        <v>0</v>
      </c>
    </row>
    <row r="1469" spans="1:8" ht="12.75" hidden="1">
      <c r="A1469" s="85" t="s">
        <v>94</v>
      </c>
      <c r="B1469" s="35" t="s">
        <v>117</v>
      </c>
      <c r="C1469" s="36">
        <v>1000</v>
      </c>
      <c r="D1469" s="36">
        <v>1000</v>
      </c>
      <c r="E1469" s="366">
        <v>1000</v>
      </c>
      <c r="F1469" s="347">
        <v>1000</v>
      </c>
      <c r="G1469" s="7">
        <f t="shared" si="86"/>
        <v>0</v>
      </c>
      <c r="H1469" s="7">
        <f t="shared" si="87"/>
        <v>0</v>
      </c>
    </row>
    <row r="1470" spans="1:8" ht="12.75" hidden="1">
      <c r="A1470" s="85" t="s">
        <v>97</v>
      </c>
      <c r="B1470" s="81" t="s">
        <v>118</v>
      </c>
      <c r="C1470" s="36"/>
      <c r="D1470" s="36"/>
      <c r="E1470" s="345"/>
      <c r="F1470" s="347"/>
      <c r="G1470" s="7" t="e">
        <f t="shared" si="86"/>
        <v>#DIV/0!</v>
      </c>
      <c r="H1470" s="7" t="e">
        <f t="shared" si="87"/>
        <v>#DIV/0!</v>
      </c>
    </row>
    <row r="1471" spans="1:8" ht="12.75" hidden="1">
      <c r="A1471" s="85" t="s">
        <v>100</v>
      </c>
      <c r="B1471" s="35" t="s">
        <v>119</v>
      </c>
      <c r="C1471" s="36"/>
      <c r="D1471" s="36"/>
      <c r="E1471" s="345"/>
      <c r="F1471" s="347"/>
      <c r="G1471" s="7" t="e">
        <f t="shared" si="86"/>
        <v>#DIV/0!</v>
      </c>
      <c r="H1471" s="7" t="e">
        <f t="shared" si="87"/>
        <v>#DIV/0!</v>
      </c>
    </row>
    <row r="1472" spans="1:8" ht="12.75" hidden="1">
      <c r="A1472" s="85" t="s">
        <v>102</v>
      </c>
      <c r="B1472" s="81" t="s">
        <v>120</v>
      </c>
      <c r="C1472" s="36"/>
      <c r="D1472" s="36"/>
      <c r="E1472" s="345"/>
      <c r="F1472" s="347"/>
      <c r="G1472" s="7" t="e">
        <f t="shared" si="86"/>
        <v>#DIV/0!</v>
      </c>
      <c r="H1472" s="7" t="e">
        <f t="shared" si="87"/>
        <v>#DIV/0!</v>
      </c>
    </row>
    <row r="1473" spans="1:8" ht="12.75" hidden="1">
      <c r="A1473" s="85" t="s">
        <v>104</v>
      </c>
      <c r="B1473" s="81" t="s">
        <v>121</v>
      </c>
      <c r="C1473" s="36"/>
      <c r="D1473" s="36"/>
      <c r="E1473" s="345"/>
      <c r="F1473" s="347"/>
      <c r="G1473" s="7" t="e">
        <f t="shared" si="86"/>
        <v>#DIV/0!</v>
      </c>
      <c r="H1473" s="7" t="e">
        <f t="shared" si="87"/>
        <v>#DIV/0!</v>
      </c>
    </row>
    <row r="1474" spans="1:8" ht="12.75" hidden="1">
      <c r="A1474" s="85" t="s">
        <v>122</v>
      </c>
      <c r="B1474" s="81" t="s">
        <v>123</v>
      </c>
      <c r="C1474" s="36"/>
      <c r="D1474" s="36"/>
      <c r="E1474" s="345"/>
      <c r="F1474" s="347"/>
      <c r="G1474" s="7" t="e">
        <f t="shared" si="86"/>
        <v>#DIV/0!</v>
      </c>
      <c r="H1474" s="7" t="e">
        <f t="shared" si="87"/>
        <v>#DIV/0!</v>
      </c>
    </row>
    <row r="1475" spans="1:8" ht="12.75" hidden="1">
      <c r="A1475" s="85" t="s">
        <v>124</v>
      </c>
      <c r="B1475" s="81" t="s">
        <v>125</v>
      </c>
      <c r="C1475" s="36"/>
      <c r="D1475" s="36"/>
      <c r="E1475" s="345"/>
      <c r="F1475" s="347"/>
      <c r="G1475" s="7" t="e">
        <f t="shared" si="86"/>
        <v>#DIV/0!</v>
      </c>
      <c r="H1475" s="7" t="e">
        <f t="shared" si="87"/>
        <v>#DIV/0!</v>
      </c>
    </row>
    <row r="1476" spans="1:8" ht="12.75" hidden="1">
      <c r="A1476" s="85" t="s">
        <v>126</v>
      </c>
      <c r="B1476" s="81" t="s">
        <v>127</v>
      </c>
      <c r="C1476" s="36"/>
      <c r="D1476" s="36"/>
      <c r="E1476" s="345"/>
      <c r="F1476" s="347"/>
      <c r="G1476" s="7" t="e">
        <f t="shared" si="86"/>
        <v>#DIV/0!</v>
      </c>
      <c r="H1476" s="7" t="e">
        <f t="shared" si="87"/>
        <v>#DIV/0!</v>
      </c>
    </row>
    <row r="1477" spans="1:8" ht="12.75" hidden="1">
      <c r="A1477" s="85" t="s">
        <v>128</v>
      </c>
      <c r="B1477" s="81" t="s">
        <v>129</v>
      </c>
      <c r="C1477" s="36"/>
      <c r="D1477" s="36"/>
      <c r="E1477" s="345"/>
      <c r="F1477" s="347"/>
      <c r="G1477" s="7" t="e">
        <f t="shared" si="86"/>
        <v>#DIV/0!</v>
      </c>
      <c r="H1477" s="7" t="e">
        <f t="shared" si="87"/>
        <v>#DIV/0!</v>
      </c>
    </row>
    <row r="1478" spans="1:8" ht="12.75" hidden="1">
      <c r="A1478" s="85" t="s">
        <v>130</v>
      </c>
      <c r="B1478" s="81" t="s">
        <v>131</v>
      </c>
      <c r="C1478" s="36">
        <v>500</v>
      </c>
      <c r="D1478" s="36">
        <v>500</v>
      </c>
      <c r="E1478" s="366">
        <v>500</v>
      </c>
      <c r="F1478" s="347">
        <v>500</v>
      </c>
      <c r="G1478" s="7">
        <f t="shared" si="86"/>
        <v>0</v>
      </c>
      <c r="H1478" s="7">
        <f t="shared" si="87"/>
        <v>0</v>
      </c>
    </row>
    <row r="1479" spans="1:8" ht="12.75" hidden="1">
      <c r="A1479" s="62" t="s">
        <v>132</v>
      </c>
      <c r="B1479" s="63" t="s">
        <v>133</v>
      </c>
      <c r="C1479" s="64">
        <f>SUM(C1480:C1481)</f>
        <v>1500</v>
      </c>
      <c r="D1479" s="64">
        <f>SUM(D1480:D1481)</f>
        <v>2000</v>
      </c>
      <c r="E1479" s="367">
        <f>SUM(E1480:E1481)</f>
        <v>2000</v>
      </c>
      <c r="F1479" s="343">
        <f>SUM(F1480:F1481)</f>
        <v>2000</v>
      </c>
      <c r="G1479" s="7">
        <f t="shared" si="86"/>
        <v>0.3333333333333333</v>
      </c>
      <c r="H1479" s="7">
        <f t="shared" si="87"/>
        <v>0</v>
      </c>
    </row>
    <row r="1480" spans="1:8" ht="12.75" hidden="1">
      <c r="A1480" s="85" t="s">
        <v>94</v>
      </c>
      <c r="B1480" s="81" t="s">
        <v>134</v>
      </c>
      <c r="C1480" s="36">
        <v>1500</v>
      </c>
      <c r="D1480" s="36">
        <v>2000</v>
      </c>
      <c r="E1480" s="366">
        <v>2000</v>
      </c>
      <c r="F1480" s="347">
        <v>2000</v>
      </c>
      <c r="G1480" s="7">
        <f t="shared" si="86"/>
        <v>0.3333333333333333</v>
      </c>
      <c r="H1480" s="7">
        <f t="shared" si="87"/>
        <v>0</v>
      </c>
    </row>
    <row r="1481" spans="1:8" ht="12.75" hidden="1">
      <c r="A1481" s="85" t="s">
        <v>97</v>
      </c>
      <c r="B1481" s="81" t="s">
        <v>197</v>
      </c>
      <c r="C1481" s="36" t="s">
        <v>198</v>
      </c>
      <c r="D1481" s="36" t="s">
        <v>198</v>
      </c>
      <c r="E1481" s="345" t="s">
        <v>198</v>
      </c>
      <c r="F1481" s="347" t="s">
        <v>198</v>
      </c>
      <c r="G1481" s="7" t="e">
        <f t="shared" si="86"/>
        <v>#VALUE!</v>
      </c>
      <c r="H1481" s="7" t="e">
        <f t="shared" si="87"/>
        <v>#VALUE!</v>
      </c>
    </row>
    <row r="1482" spans="1:8" ht="12.75" hidden="1">
      <c r="A1482" s="62" t="s">
        <v>136</v>
      </c>
      <c r="B1482" s="83" t="s">
        <v>137</v>
      </c>
      <c r="C1482" s="64">
        <f>SUM(C1483:C1484)</f>
        <v>16812</v>
      </c>
      <c r="D1482" s="64">
        <f>SUM(D1483:D1484)</f>
        <v>12302</v>
      </c>
      <c r="E1482" s="367">
        <f>SUM(E1483:E1484)</f>
        <v>12302</v>
      </c>
      <c r="F1482" s="343">
        <f>SUM(F1483:F1484)</f>
        <v>16244</v>
      </c>
      <c r="G1482" s="7">
        <f t="shared" si="86"/>
        <v>-0.2682607661194385</v>
      </c>
      <c r="H1482" s="7">
        <f t="shared" si="87"/>
        <v>0.3204357015119493</v>
      </c>
    </row>
    <row r="1483" spans="1:8" ht="12.75" hidden="1">
      <c r="A1483" s="85" t="s">
        <v>94</v>
      </c>
      <c r="B1483" s="81" t="s">
        <v>137</v>
      </c>
      <c r="C1483" s="36">
        <v>16812</v>
      </c>
      <c r="D1483" s="36">
        <v>3000</v>
      </c>
      <c r="E1483" s="366">
        <v>3000</v>
      </c>
      <c r="F1483" s="347">
        <v>3000</v>
      </c>
      <c r="G1483" s="7">
        <f t="shared" si="86"/>
        <v>-0.8215560314061384</v>
      </c>
      <c r="H1483" s="7">
        <f t="shared" si="87"/>
        <v>0</v>
      </c>
    </row>
    <row r="1484" spans="1:8" ht="12.75" hidden="1">
      <c r="A1484" s="85"/>
      <c r="B1484" s="81" t="s">
        <v>543</v>
      </c>
      <c r="C1484" s="161"/>
      <c r="D1484" s="36">
        <v>9302</v>
      </c>
      <c r="E1484" s="366">
        <v>9302</v>
      </c>
      <c r="F1484" s="345">
        <v>13244</v>
      </c>
      <c r="G1484" s="7" t="e">
        <f t="shared" si="86"/>
        <v>#DIV/0!</v>
      </c>
      <c r="H1484" s="7">
        <f t="shared" si="87"/>
        <v>0.4237798322941303</v>
      </c>
    </row>
    <row r="1485" spans="1:8" ht="12.75" hidden="1">
      <c r="A1485" s="62" t="s">
        <v>140</v>
      </c>
      <c r="B1485" s="83" t="s">
        <v>141</v>
      </c>
      <c r="C1485" s="64">
        <f>SUM(C1486:C1493)</f>
        <v>0</v>
      </c>
      <c r="D1485" s="187">
        <f>SUM(D1486:D1493)</f>
        <v>20000</v>
      </c>
      <c r="E1485" s="367">
        <f>SUM(E1486:E1493)</f>
        <v>20000</v>
      </c>
      <c r="F1485" s="343">
        <f>SUM(F1486:F1493)</f>
        <v>20000</v>
      </c>
      <c r="G1485" s="7" t="e">
        <f t="shared" si="86"/>
        <v>#DIV/0!</v>
      </c>
      <c r="H1485" s="7">
        <f t="shared" si="87"/>
        <v>0</v>
      </c>
    </row>
    <row r="1486" spans="1:8" ht="12.75" hidden="1">
      <c r="A1486" s="85" t="s">
        <v>94</v>
      </c>
      <c r="B1486" s="81" t="s">
        <v>142</v>
      </c>
      <c r="C1486" s="36"/>
      <c r="D1486" s="36"/>
      <c r="E1486" s="345"/>
      <c r="F1486" s="347"/>
      <c r="G1486" s="7" t="e">
        <f t="shared" si="86"/>
        <v>#DIV/0!</v>
      </c>
      <c r="H1486" s="7" t="e">
        <f t="shared" si="87"/>
        <v>#DIV/0!</v>
      </c>
    </row>
    <row r="1487" spans="1:8" ht="12.75" hidden="1">
      <c r="A1487" s="85" t="s">
        <v>97</v>
      </c>
      <c r="B1487" s="81" t="s">
        <v>143</v>
      </c>
      <c r="C1487" s="36"/>
      <c r="D1487" s="36"/>
      <c r="E1487" s="345"/>
      <c r="F1487" s="347"/>
      <c r="G1487" s="7" t="e">
        <f t="shared" si="86"/>
        <v>#DIV/0!</v>
      </c>
      <c r="H1487" s="7" t="e">
        <f t="shared" si="87"/>
        <v>#DIV/0!</v>
      </c>
    </row>
    <row r="1488" spans="1:8" ht="12.75" hidden="1">
      <c r="A1488" s="85" t="s">
        <v>100</v>
      </c>
      <c r="B1488" s="81" t="s">
        <v>144</v>
      </c>
      <c r="C1488" s="36"/>
      <c r="D1488" s="36"/>
      <c r="E1488" s="345"/>
      <c r="F1488" s="347"/>
      <c r="G1488" s="7" t="e">
        <f t="shared" si="86"/>
        <v>#DIV/0!</v>
      </c>
      <c r="H1488" s="7" t="e">
        <f t="shared" si="87"/>
        <v>#DIV/0!</v>
      </c>
    </row>
    <row r="1489" spans="1:8" ht="12.75" hidden="1">
      <c r="A1489" s="85" t="s">
        <v>102</v>
      </c>
      <c r="B1489" s="81" t="s">
        <v>145</v>
      </c>
      <c r="C1489" s="36"/>
      <c r="D1489" s="36"/>
      <c r="E1489" s="366">
        <v>5000</v>
      </c>
      <c r="F1489" s="347"/>
      <c r="G1489" s="7" t="e">
        <f t="shared" si="86"/>
        <v>#DIV/0!</v>
      </c>
      <c r="H1489" s="7" t="e">
        <f t="shared" si="87"/>
        <v>#DIV/0!</v>
      </c>
    </row>
    <row r="1490" spans="1:8" ht="12.75" hidden="1">
      <c r="A1490" s="85" t="s">
        <v>122</v>
      </c>
      <c r="B1490" s="81" t="s">
        <v>146</v>
      </c>
      <c r="C1490" s="36"/>
      <c r="D1490" s="36">
        <v>10000</v>
      </c>
      <c r="E1490" s="366">
        <v>10000</v>
      </c>
      <c r="F1490" s="347">
        <v>10000</v>
      </c>
      <c r="G1490" s="7" t="e">
        <f t="shared" si="86"/>
        <v>#DIV/0!</v>
      </c>
      <c r="H1490" s="7">
        <f t="shared" si="87"/>
        <v>0</v>
      </c>
    </row>
    <row r="1491" spans="1:8" ht="12.75" hidden="1">
      <c r="A1491" s="85" t="s">
        <v>124</v>
      </c>
      <c r="B1491" s="81" t="s">
        <v>147</v>
      </c>
      <c r="C1491" s="36"/>
      <c r="D1491" s="36"/>
      <c r="E1491" s="345"/>
      <c r="F1491" s="347"/>
      <c r="G1491" s="7" t="e">
        <f aca="true" t="shared" si="88" ref="G1491:G1524">(D1491-C1491)/C1491</f>
        <v>#DIV/0!</v>
      </c>
      <c r="H1491" s="7" t="e">
        <f t="shared" si="87"/>
        <v>#DIV/0!</v>
      </c>
    </row>
    <row r="1492" spans="1:8" ht="12.75" hidden="1">
      <c r="A1492" s="85" t="s">
        <v>126</v>
      </c>
      <c r="B1492" s="81" t="s">
        <v>149</v>
      </c>
      <c r="C1492" s="36"/>
      <c r="D1492" s="161">
        <v>10000</v>
      </c>
      <c r="E1492" s="366">
        <v>5000</v>
      </c>
      <c r="F1492" s="347">
        <v>10000</v>
      </c>
      <c r="G1492" s="7" t="e">
        <f t="shared" si="88"/>
        <v>#DIV/0!</v>
      </c>
      <c r="H1492" s="7">
        <f t="shared" si="87"/>
        <v>0</v>
      </c>
    </row>
    <row r="1493" spans="1:8" ht="12.75" hidden="1">
      <c r="A1493" s="85" t="s">
        <v>128</v>
      </c>
      <c r="B1493" s="81" t="s">
        <v>150</v>
      </c>
      <c r="C1493" s="36"/>
      <c r="D1493" s="36"/>
      <c r="E1493" s="345"/>
      <c r="F1493" s="347"/>
      <c r="G1493" s="7" t="e">
        <f t="shared" si="88"/>
        <v>#DIV/0!</v>
      </c>
      <c r="H1493" s="7" t="e">
        <f t="shared" si="87"/>
        <v>#DIV/0!</v>
      </c>
    </row>
    <row r="1494" spans="1:8" ht="12.75" hidden="1">
      <c r="A1494" s="62" t="s">
        <v>151</v>
      </c>
      <c r="B1494" s="63" t="s">
        <v>152</v>
      </c>
      <c r="C1494" s="64">
        <f>SUM(C1495:C1498)</f>
        <v>0</v>
      </c>
      <c r="D1494" s="64">
        <f>SUM(D1495:D1498)</f>
        <v>0</v>
      </c>
      <c r="E1494" s="367">
        <f>SUM(E1495:E1498)</f>
        <v>0</v>
      </c>
      <c r="F1494" s="343">
        <f>SUM(F1495:F1498)</f>
        <v>0</v>
      </c>
      <c r="G1494" s="7" t="e">
        <f t="shared" si="88"/>
        <v>#DIV/0!</v>
      </c>
      <c r="H1494" s="7" t="e">
        <f t="shared" si="87"/>
        <v>#DIV/0!</v>
      </c>
    </row>
    <row r="1495" spans="1:8" ht="12.75" hidden="1">
      <c r="A1495" s="85" t="s">
        <v>94</v>
      </c>
      <c r="B1495" s="81" t="s">
        <v>153</v>
      </c>
      <c r="C1495" s="36"/>
      <c r="D1495" s="36"/>
      <c r="E1495" s="345"/>
      <c r="F1495" s="347"/>
      <c r="G1495" s="7" t="e">
        <f t="shared" si="88"/>
        <v>#DIV/0!</v>
      </c>
      <c r="H1495" s="7" t="e">
        <f t="shared" si="87"/>
        <v>#DIV/0!</v>
      </c>
    </row>
    <row r="1496" spans="1:8" ht="12.75" hidden="1">
      <c r="A1496" s="85" t="s">
        <v>97</v>
      </c>
      <c r="B1496" s="81" t="s">
        <v>146</v>
      </c>
      <c r="C1496" s="36"/>
      <c r="D1496" s="36"/>
      <c r="E1496" s="345"/>
      <c r="F1496" s="347"/>
      <c r="G1496" s="7" t="e">
        <f t="shared" si="88"/>
        <v>#DIV/0!</v>
      </c>
      <c r="H1496" s="7" t="e">
        <f t="shared" si="87"/>
        <v>#DIV/0!</v>
      </c>
    </row>
    <row r="1497" spans="1:8" ht="12.75" hidden="1">
      <c r="A1497" s="85" t="s">
        <v>100</v>
      </c>
      <c r="B1497" s="81" t="s">
        <v>154</v>
      </c>
      <c r="C1497" s="36"/>
      <c r="D1497" s="36"/>
      <c r="E1497" s="345"/>
      <c r="F1497" s="347"/>
      <c r="G1497" s="7" t="e">
        <f t="shared" si="88"/>
        <v>#DIV/0!</v>
      </c>
      <c r="H1497" s="7" t="e">
        <f t="shared" si="87"/>
        <v>#DIV/0!</v>
      </c>
    </row>
    <row r="1498" spans="1:8" ht="12.75" hidden="1">
      <c r="A1498" s="85" t="s">
        <v>126</v>
      </c>
      <c r="B1498" s="81" t="s">
        <v>155</v>
      </c>
      <c r="C1498" s="36"/>
      <c r="D1498" s="36"/>
      <c r="E1498" s="345"/>
      <c r="F1498" s="347"/>
      <c r="G1498" s="7" t="e">
        <f t="shared" si="88"/>
        <v>#DIV/0!</v>
      </c>
      <c r="H1498" s="7" t="e">
        <f t="shared" si="87"/>
        <v>#DIV/0!</v>
      </c>
    </row>
    <row r="1499" spans="1:8" ht="12.75" hidden="1">
      <c r="A1499" s="62" t="s">
        <v>157</v>
      </c>
      <c r="B1499" s="83" t="s">
        <v>158</v>
      </c>
      <c r="C1499" s="64">
        <f>SUM(C1500:C1503)</f>
        <v>0</v>
      </c>
      <c r="D1499" s="64">
        <f>SUM(D1500:D1503)</f>
        <v>0</v>
      </c>
      <c r="E1499" s="367">
        <f>SUM(E1500:E1503)</f>
        <v>0</v>
      </c>
      <c r="F1499" s="343">
        <f>SUM(F1500:F1503)</f>
        <v>0</v>
      </c>
      <c r="G1499" s="7" t="e">
        <f t="shared" si="88"/>
        <v>#DIV/0!</v>
      </c>
      <c r="H1499" s="7" t="e">
        <f aca="true" t="shared" si="89" ref="H1499:H1524">(F1499-D1499)/D1499</f>
        <v>#DIV/0!</v>
      </c>
    </row>
    <row r="1500" spans="1:8" ht="12.75" hidden="1">
      <c r="A1500" s="85" t="s">
        <v>94</v>
      </c>
      <c r="B1500" s="35" t="s">
        <v>159</v>
      </c>
      <c r="C1500" s="36"/>
      <c r="D1500" s="36"/>
      <c r="E1500" s="345"/>
      <c r="F1500" s="347"/>
      <c r="G1500" s="7" t="e">
        <f t="shared" si="88"/>
        <v>#DIV/0!</v>
      </c>
      <c r="H1500" s="7" t="e">
        <f t="shared" si="89"/>
        <v>#DIV/0!</v>
      </c>
    </row>
    <row r="1501" spans="1:8" ht="12.75" hidden="1">
      <c r="A1501" s="85" t="s">
        <v>97</v>
      </c>
      <c r="B1501" s="35" t="s">
        <v>160</v>
      </c>
      <c r="C1501" s="36"/>
      <c r="D1501" s="36"/>
      <c r="E1501" s="345"/>
      <c r="F1501" s="347"/>
      <c r="G1501" s="7" t="e">
        <f t="shared" si="88"/>
        <v>#DIV/0!</v>
      </c>
      <c r="H1501" s="7" t="e">
        <f t="shared" si="89"/>
        <v>#DIV/0!</v>
      </c>
    </row>
    <row r="1502" spans="1:8" ht="12.75" hidden="1">
      <c r="A1502" s="85" t="s">
        <v>100</v>
      </c>
      <c r="B1502" s="35" t="s">
        <v>161</v>
      </c>
      <c r="C1502" s="36"/>
      <c r="D1502" s="36"/>
      <c r="E1502" s="345"/>
      <c r="F1502" s="347"/>
      <c r="G1502" s="7" t="e">
        <f t="shared" si="88"/>
        <v>#DIV/0!</v>
      </c>
      <c r="H1502" s="7" t="e">
        <f t="shared" si="89"/>
        <v>#DIV/0!</v>
      </c>
    </row>
    <row r="1503" spans="1:8" ht="12.75" hidden="1">
      <c r="A1503" s="85" t="s">
        <v>128</v>
      </c>
      <c r="B1503" s="35" t="s">
        <v>162</v>
      </c>
      <c r="C1503" s="36"/>
      <c r="D1503" s="36"/>
      <c r="E1503" s="345"/>
      <c r="F1503" s="347"/>
      <c r="G1503" s="7" t="e">
        <f t="shared" si="88"/>
        <v>#DIV/0!</v>
      </c>
      <c r="H1503" s="7" t="e">
        <f t="shared" si="89"/>
        <v>#DIV/0!</v>
      </c>
    </row>
    <row r="1504" spans="1:8" ht="12.75" hidden="1">
      <c r="A1504" s="62" t="s">
        <v>163</v>
      </c>
      <c r="B1504" s="83" t="s">
        <v>164</v>
      </c>
      <c r="C1504" s="64">
        <f>SUM(C1505:C1510)</f>
        <v>0</v>
      </c>
      <c r="D1504" s="64">
        <f>SUM(D1505:D1510)</f>
        <v>0</v>
      </c>
      <c r="E1504" s="367">
        <f>SUM(E1505:E1510)</f>
        <v>0</v>
      </c>
      <c r="F1504" s="343">
        <f>SUM(F1505:F1510)</f>
        <v>0</v>
      </c>
      <c r="G1504" s="7" t="e">
        <f t="shared" si="88"/>
        <v>#DIV/0!</v>
      </c>
      <c r="H1504" s="7" t="e">
        <f t="shared" si="89"/>
        <v>#DIV/0!</v>
      </c>
    </row>
    <row r="1505" spans="1:8" ht="12.75" hidden="1">
      <c r="A1505" s="85" t="s">
        <v>94</v>
      </c>
      <c r="B1505" s="81" t="s">
        <v>165</v>
      </c>
      <c r="C1505" s="36"/>
      <c r="D1505" s="36"/>
      <c r="E1505" s="345"/>
      <c r="F1505" s="347"/>
      <c r="G1505" s="7" t="e">
        <f t="shared" si="88"/>
        <v>#DIV/0!</v>
      </c>
      <c r="H1505" s="7" t="e">
        <f t="shared" si="89"/>
        <v>#DIV/0!</v>
      </c>
    </row>
    <row r="1506" spans="1:8" ht="12.75" hidden="1">
      <c r="A1506" s="85" t="s">
        <v>97</v>
      </c>
      <c r="B1506" s="81" t="s">
        <v>166</v>
      </c>
      <c r="C1506" s="36"/>
      <c r="D1506" s="36"/>
      <c r="E1506" s="345"/>
      <c r="F1506" s="347"/>
      <c r="G1506" s="7" t="e">
        <f t="shared" si="88"/>
        <v>#DIV/0!</v>
      </c>
      <c r="H1506" s="7" t="e">
        <f t="shared" si="89"/>
        <v>#DIV/0!</v>
      </c>
    </row>
    <row r="1507" spans="1:8" ht="12.75" hidden="1">
      <c r="A1507" s="85" t="s">
        <v>100</v>
      </c>
      <c r="B1507" s="81" t="s">
        <v>167</v>
      </c>
      <c r="C1507" s="36"/>
      <c r="D1507" s="36"/>
      <c r="E1507" s="345"/>
      <c r="F1507" s="347"/>
      <c r="G1507" s="7" t="e">
        <f t="shared" si="88"/>
        <v>#DIV/0!</v>
      </c>
      <c r="H1507" s="7" t="e">
        <f t="shared" si="89"/>
        <v>#DIV/0!</v>
      </c>
    </row>
    <row r="1508" spans="1:8" ht="12.75" hidden="1">
      <c r="A1508" s="85" t="s">
        <v>102</v>
      </c>
      <c r="B1508" s="81" t="s">
        <v>168</v>
      </c>
      <c r="C1508" s="36"/>
      <c r="D1508" s="36"/>
      <c r="E1508" s="345"/>
      <c r="F1508" s="347"/>
      <c r="G1508" s="7" t="e">
        <f t="shared" si="88"/>
        <v>#DIV/0!</v>
      </c>
      <c r="H1508" s="7" t="e">
        <f t="shared" si="89"/>
        <v>#DIV/0!</v>
      </c>
    </row>
    <row r="1509" spans="1:8" ht="12.75" hidden="1">
      <c r="A1509" s="85" t="s">
        <v>122</v>
      </c>
      <c r="B1509" s="81" t="s">
        <v>169</v>
      </c>
      <c r="C1509" s="36"/>
      <c r="D1509" s="36"/>
      <c r="E1509" s="345"/>
      <c r="F1509" s="347"/>
      <c r="G1509" s="7" t="e">
        <f t="shared" si="88"/>
        <v>#DIV/0!</v>
      </c>
      <c r="H1509" s="7" t="e">
        <f t="shared" si="89"/>
        <v>#DIV/0!</v>
      </c>
    </row>
    <row r="1510" spans="1:8" ht="12.75" hidden="1">
      <c r="A1510" s="85" t="s">
        <v>128</v>
      </c>
      <c r="B1510" s="81" t="s">
        <v>170</v>
      </c>
      <c r="C1510" s="36"/>
      <c r="D1510" s="36"/>
      <c r="E1510" s="345"/>
      <c r="F1510" s="347"/>
      <c r="G1510" s="7" t="e">
        <f t="shared" si="88"/>
        <v>#DIV/0!</v>
      </c>
      <c r="H1510" s="7" t="e">
        <f t="shared" si="89"/>
        <v>#DIV/0!</v>
      </c>
    </row>
    <row r="1511" spans="1:8" ht="12.75" hidden="1">
      <c r="A1511" s="62" t="s">
        <v>171</v>
      </c>
      <c r="B1511" s="63" t="s">
        <v>172</v>
      </c>
      <c r="C1511" s="64">
        <v>0</v>
      </c>
      <c r="D1511" s="64">
        <v>0</v>
      </c>
      <c r="E1511" s="367">
        <v>0</v>
      </c>
      <c r="F1511" s="343">
        <v>0</v>
      </c>
      <c r="G1511" s="7" t="e">
        <f t="shared" si="88"/>
        <v>#DIV/0!</v>
      </c>
      <c r="H1511" s="7" t="e">
        <f t="shared" si="89"/>
        <v>#DIV/0!</v>
      </c>
    </row>
    <row r="1512" spans="1:8" ht="12.75" hidden="1">
      <c r="A1512" s="62" t="s">
        <v>173</v>
      </c>
      <c r="B1512" s="63" t="s">
        <v>174</v>
      </c>
      <c r="C1512" s="64">
        <f>SUM(C1513:C1516)</f>
        <v>20250</v>
      </c>
      <c r="D1512" s="187">
        <f>SUM(D1513:D1516)</f>
        <v>20250</v>
      </c>
      <c r="E1512" s="430">
        <f>SUM(E1513:E1516)</f>
        <v>21000</v>
      </c>
      <c r="F1512" s="343">
        <f>SUM(F1513:F1516)</f>
        <v>21000</v>
      </c>
      <c r="G1512" s="7">
        <f t="shared" si="88"/>
        <v>0</v>
      </c>
      <c r="H1512" s="7">
        <f t="shared" si="89"/>
        <v>0.037037037037037035</v>
      </c>
    </row>
    <row r="1513" spans="1:8" ht="12.75" hidden="1">
      <c r="A1513" s="85" t="s">
        <v>94</v>
      </c>
      <c r="B1513" s="148" t="s">
        <v>175</v>
      </c>
      <c r="C1513" s="36"/>
      <c r="D1513" s="36"/>
      <c r="E1513" s="429"/>
      <c r="F1513" s="347"/>
      <c r="G1513" s="7" t="e">
        <f t="shared" si="88"/>
        <v>#DIV/0!</v>
      </c>
      <c r="H1513" s="7" t="e">
        <f t="shared" si="89"/>
        <v>#DIV/0!</v>
      </c>
    </row>
    <row r="1514" spans="1:8" ht="12.75" hidden="1">
      <c r="A1514" s="85" t="s">
        <v>97</v>
      </c>
      <c r="B1514" s="148" t="s">
        <v>176</v>
      </c>
      <c r="C1514" s="36">
        <v>20250</v>
      </c>
      <c r="D1514" s="161">
        <v>20250</v>
      </c>
      <c r="E1514" s="429">
        <v>21000</v>
      </c>
      <c r="F1514" s="347">
        <v>21000</v>
      </c>
      <c r="G1514" s="7">
        <f t="shared" si="88"/>
        <v>0</v>
      </c>
      <c r="H1514" s="7">
        <f t="shared" si="89"/>
        <v>0.037037037037037035</v>
      </c>
    </row>
    <row r="1515" spans="1:8" ht="12.75" hidden="1">
      <c r="A1515" s="85" t="s">
        <v>100</v>
      </c>
      <c r="B1515" s="148" t="s">
        <v>177</v>
      </c>
      <c r="C1515" s="36"/>
      <c r="D1515" s="36"/>
      <c r="E1515" s="345"/>
      <c r="F1515" s="347"/>
      <c r="G1515" s="7" t="e">
        <f t="shared" si="88"/>
        <v>#DIV/0!</v>
      </c>
      <c r="H1515" s="7" t="e">
        <f t="shared" si="89"/>
        <v>#DIV/0!</v>
      </c>
    </row>
    <row r="1516" spans="1:8" ht="12.75" hidden="1">
      <c r="A1516" s="85" t="s">
        <v>104</v>
      </c>
      <c r="B1516" s="148" t="s">
        <v>178</v>
      </c>
      <c r="C1516" s="36"/>
      <c r="D1516" s="36"/>
      <c r="E1516" s="345"/>
      <c r="F1516" s="347"/>
      <c r="G1516" s="7" t="e">
        <f t="shared" si="88"/>
        <v>#DIV/0!</v>
      </c>
      <c r="H1516" s="7" t="e">
        <f t="shared" si="89"/>
        <v>#DIV/0!</v>
      </c>
    </row>
    <row r="1517" spans="1:8" ht="12.75" hidden="1">
      <c r="A1517" s="62" t="s">
        <v>179</v>
      </c>
      <c r="B1517" s="63" t="s">
        <v>180</v>
      </c>
      <c r="C1517" s="64">
        <v>0</v>
      </c>
      <c r="D1517" s="187">
        <v>500</v>
      </c>
      <c r="E1517" s="367">
        <v>500</v>
      </c>
      <c r="F1517" s="343">
        <v>500</v>
      </c>
      <c r="G1517" s="7" t="e">
        <f t="shared" si="88"/>
        <v>#DIV/0!</v>
      </c>
      <c r="H1517" s="7">
        <f t="shared" si="89"/>
        <v>0</v>
      </c>
    </row>
    <row r="1518" spans="1:8" ht="12.75" hidden="1">
      <c r="A1518" s="148"/>
      <c r="B1518" s="35"/>
      <c r="C1518" s="36"/>
      <c r="D1518" s="36"/>
      <c r="E1518" s="345"/>
      <c r="F1518" s="347"/>
      <c r="G1518" s="7" t="e">
        <f t="shared" si="88"/>
        <v>#DIV/0!</v>
      </c>
      <c r="H1518" s="7" t="e">
        <f t="shared" si="89"/>
        <v>#DIV/0!</v>
      </c>
    </row>
    <row r="1519" spans="1:8" ht="12.75" hidden="1">
      <c r="A1519" s="62" t="s">
        <v>181</v>
      </c>
      <c r="B1519" s="63" t="s">
        <v>18</v>
      </c>
      <c r="C1519" s="64">
        <f>SUM(C1520:C1524)</f>
        <v>38063</v>
      </c>
      <c r="D1519" s="64">
        <f>SUM(D1520:D1524)</f>
        <v>38345</v>
      </c>
      <c r="E1519" s="430">
        <f>SUM(E1520:E1524)</f>
        <v>34000</v>
      </c>
      <c r="F1519" s="343">
        <f>SUM(F1520:F1524)</f>
        <v>38380</v>
      </c>
      <c r="G1519" s="7">
        <f t="shared" si="88"/>
        <v>0.0074087696713343665</v>
      </c>
      <c r="H1519" s="7">
        <f t="shared" si="89"/>
        <v>0.0009127656800104316</v>
      </c>
    </row>
    <row r="1520" spans="1:8" ht="12.75" hidden="1">
      <c r="A1520" s="85" t="s">
        <v>97</v>
      </c>
      <c r="B1520" s="35" t="s">
        <v>182</v>
      </c>
      <c r="C1520" s="36">
        <v>31718</v>
      </c>
      <c r="D1520" s="36">
        <v>32000</v>
      </c>
      <c r="E1520" s="366">
        <v>32000</v>
      </c>
      <c r="F1520" s="347">
        <v>32000</v>
      </c>
      <c r="G1520" s="7">
        <f t="shared" si="88"/>
        <v>0.00889085062109843</v>
      </c>
      <c r="H1520" s="7">
        <f t="shared" si="89"/>
        <v>0</v>
      </c>
    </row>
    <row r="1521" spans="1:8" ht="12.75" hidden="1">
      <c r="A1521" s="85" t="s">
        <v>100</v>
      </c>
      <c r="B1521" s="35" t="s">
        <v>544</v>
      </c>
      <c r="C1521" s="36">
        <v>6345</v>
      </c>
      <c r="D1521" s="36">
        <v>6345</v>
      </c>
      <c r="E1521" s="429">
        <v>2000</v>
      </c>
      <c r="F1521" s="345">
        <v>6380</v>
      </c>
      <c r="G1521" s="7">
        <f t="shared" si="88"/>
        <v>0</v>
      </c>
      <c r="H1521" s="7">
        <f t="shared" si="89"/>
        <v>0.005516154452324665</v>
      </c>
    </row>
    <row r="1522" spans="1:8" ht="12.75" hidden="1">
      <c r="A1522" s="85" t="s">
        <v>128</v>
      </c>
      <c r="B1522" s="35" t="s">
        <v>184</v>
      </c>
      <c r="C1522" s="36"/>
      <c r="D1522" s="36"/>
      <c r="E1522" s="345"/>
      <c r="F1522" s="347"/>
      <c r="G1522" s="7" t="e">
        <f t="shared" si="88"/>
        <v>#DIV/0!</v>
      </c>
      <c r="H1522" s="7" t="e">
        <f t="shared" si="89"/>
        <v>#DIV/0!</v>
      </c>
    </row>
    <row r="1523" spans="1:8" ht="12.75" hidden="1">
      <c r="A1523" s="85" t="s">
        <v>104</v>
      </c>
      <c r="B1523" s="35" t="s">
        <v>185</v>
      </c>
      <c r="C1523" s="36"/>
      <c r="D1523" s="36"/>
      <c r="E1523" s="345"/>
      <c r="F1523" s="347"/>
      <c r="G1523" s="7" t="e">
        <f t="shared" si="88"/>
        <v>#DIV/0!</v>
      </c>
      <c r="H1523" s="7" t="e">
        <f t="shared" si="89"/>
        <v>#DIV/0!</v>
      </c>
    </row>
    <row r="1524" spans="1:8" ht="12.75" hidden="1">
      <c r="A1524" s="85" t="s">
        <v>122</v>
      </c>
      <c r="B1524" s="35" t="s">
        <v>186</v>
      </c>
      <c r="C1524" s="36"/>
      <c r="D1524" s="36"/>
      <c r="E1524" s="345"/>
      <c r="F1524" s="347"/>
      <c r="G1524" s="7" t="e">
        <f t="shared" si="88"/>
        <v>#DIV/0!</v>
      </c>
      <c r="H1524" s="7" t="e">
        <f t="shared" si="89"/>
        <v>#DIV/0!</v>
      </c>
    </row>
    <row r="1525" spans="1:8" ht="25.5">
      <c r="A1525" s="90" t="s">
        <v>557</v>
      </c>
      <c r="B1525" s="234" t="s">
        <v>946</v>
      </c>
      <c r="C1525" s="36">
        <f aca="true" t="shared" si="90" ref="C1525:F1526">C1526</f>
        <v>0</v>
      </c>
      <c r="D1525" s="36">
        <f t="shared" si="90"/>
        <v>0</v>
      </c>
      <c r="E1525" s="366">
        <f t="shared" si="90"/>
        <v>0</v>
      </c>
      <c r="F1525" s="347">
        <f t="shared" si="90"/>
        <v>0</v>
      </c>
      <c r="G1525" s="7"/>
      <c r="H1525" s="7"/>
    </row>
    <row r="1526" spans="1:8" ht="12.75" hidden="1">
      <c r="A1526" s="267" t="s">
        <v>189</v>
      </c>
      <c r="B1526" s="119" t="s">
        <v>21</v>
      </c>
      <c r="C1526" s="64">
        <f t="shared" si="90"/>
        <v>0</v>
      </c>
      <c r="D1526" s="64">
        <f t="shared" si="90"/>
        <v>0</v>
      </c>
      <c r="E1526" s="367">
        <f t="shared" si="90"/>
        <v>0</v>
      </c>
      <c r="F1526" s="343">
        <f t="shared" si="90"/>
        <v>0</v>
      </c>
      <c r="G1526" s="7" t="e">
        <f aca="true" t="shared" si="91" ref="G1526:G1556">(D1526-C1526)/C1526</f>
        <v>#DIV/0!</v>
      </c>
      <c r="H1526" s="7" t="e">
        <f aca="true" t="shared" si="92" ref="H1526:H1557">(F1526-D1526)/D1526</f>
        <v>#DIV/0!</v>
      </c>
    </row>
    <row r="1527" spans="1:8" ht="12.75" hidden="1">
      <c r="A1527" s="92" t="s">
        <v>94</v>
      </c>
      <c r="B1527" s="114" t="s">
        <v>190</v>
      </c>
      <c r="C1527" s="33">
        <f>SUM(C1528:C1530)</f>
        <v>0</v>
      </c>
      <c r="D1527" s="33">
        <f>SUM(D1528:D1530)</f>
        <v>0</v>
      </c>
      <c r="E1527" s="368">
        <f>SUM(E1528:E1530)</f>
        <v>0</v>
      </c>
      <c r="F1527" s="544">
        <f>SUM(F1528:F1530)</f>
        <v>0</v>
      </c>
      <c r="G1527" s="7" t="e">
        <f t="shared" si="91"/>
        <v>#DIV/0!</v>
      </c>
      <c r="H1527" s="7" t="e">
        <f t="shared" si="92"/>
        <v>#DIV/0!</v>
      </c>
    </row>
    <row r="1528" spans="1:8" ht="12.75" hidden="1">
      <c r="A1528" s="85"/>
      <c r="B1528" s="35" t="s">
        <v>191</v>
      </c>
      <c r="C1528" s="36"/>
      <c r="D1528" s="36"/>
      <c r="E1528" s="345"/>
      <c r="F1528" s="347"/>
      <c r="G1528" s="7" t="e">
        <f t="shared" si="91"/>
        <v>#DIV/0!</v>
      </c>
      <c r="H1528" s="7" t="e">
        <f t="shared" si="92"/>
        <v>#DIV/0!</v>
      </c>
    </row>
    <row r="1529" spans="1:8" ht="12.75" hidden="1">
      <c r="A1529" s="85"/>
      <c r="B1529" s="35" t="s">
        <v>192</v>
      </c>
      <c r="C1529" s="36"/>
      <c r="D1529" s="36"/>
      <c r="E1529" s="345"/>
      <c r="F1529" s="347"/>
      <c r="G1529" s="7" t="e">
        <f t="shared" si="91"/>
        <v>#DIV/0!</v>
      </c>
      <c r="H1529" s="7" t="e">
        <f t="shared" si="92"/>
        <v>#DIV/0!</v>
      </c>
    </row>
    <row r="1530" spans="1:8" ht="12.75" hidden="1">
      <c r="A1530" s="85"/>
      <c r="B1530" s="35" t="s">
        <v>193</v>
      </c>
      <c r="C1530" s="36"/>
      <c r="D1530" s="36"/>
      <c r="E1530" s="345"/>
      <c r="F1530" s="347"/>
      <c r="G1530" s="7" t="e">
        <f t="shared" si="91"/>
        <v>#DIV/0!</v>
      </c>
      <c r="H1530" s="7" t="e">
        <f t="shared" si="92"/>
        <v>#DIV/0!</v>
      </c>
    </row>
    <row r="1531" spans="1:8" ht="12.75">
      <c r="A1531" s="293" t="s">
        <v>698</v>
      </c>
      <c r="B1531" s="157" t="s">
        <v>195</v>
      </c>
      <c r="C1531" s="158">
        <f>C1532+C1543+C1601</f>
        <v>6040599.415</v>
      </c>
      <c r="D1531" s="158">
        <f>D1532+D1543+D1601</f>
        <v>7053985.986500001</v>
      </c>
      <c r="E1531" s="437">
        <f>E1532+E1543+E1601</f>
        <v>7224897</v>
      </c>
      <c r="F1531" s="551">
        <f>F1532+F1543+F1601</f>
        <v>8430914.565000001</v>
      </c>
      <c r="G1531" s="7">
        <f t="shared" si="91"/>
        <v>0.16776258478315278</v>
      </c>
      <c r="H1531" s="7">
        <f t="shared" si="92"/>
        <v>0.19519865521921684</v>
      </c>
    </row>
    <row r="1532" spans="1:8" ht="12.75">
      <c r="A1532" s="90" t="s">
        <v>546</v>
      </c>
      <c r="B1532" s="99" t="s">
        <v>91</v>
      </c>
      <c r="C1532" s="88">
        <f>SUM(C1533+C1540+C1541+C1542)</f>
        <v>4356971.415</v>
      </c>
      <c r="D1532" s="88">
        <f>SUM(D1533+D1540+D1541+D1542)</f>
        <v>5237300.986500001</v>
      </c>
      <c r="E1532" s="435">
        <f>SUM(E1533+E1540+E1541+E1542)</f>
        <v>5333592</v>
      </c>
      <c r="F1532" s="88">
        <f>SUM(F1533+F1540+F1541+F1542)</f>
        <v>5625341.565</v>
      </c>
      <c r="G1532" s="7">
        <f t="shared" si="91"/>
        <v>0.2020508026445247</v>
      </c>
      <c r="H1532" s="7">
        <f t="shared" si="92"/>
        <v>0.07409170859193273</v>
      </c>
    </row>
    <row r="1533" spans="1:8" s="3" customFormat="1" ht="12.75" hidden="1">
      <c r="A1533" s="62" t="s">
        <v>727</v>
      </c>
      <c r="B1533" s="118" t="s">
        <v>93</v>
      </c>
      <c r="C1533" s="64">
        <f>SUM(C1534:C1539)</f>
        <v>3263649</v>
      </c>
      <c r="D1533" s="64">
        <f>SUM(D1534:D1539)</f>
        <v>3923071.9</v>
      </c>
      <c r="E1533" s="430">
        <f>SUM(E1534:E1539)</f>
        <v>3995200</v>
      </c>
      <c r="F1533" s="343">
        <f>SUM(F1534:F1539)</f>
        <v>4213739</v>
      </c>
      <c r="G1533" s="8">
        <f t="shared" si="91"/>
        <v>0.20205080264452455</v>
      </c>
      <c r="H1533" s="7">
        <f t="shared" si="92"/>
        <v>0.07409170859193279</v>
      </c>
    </row>
    <row r="1534" spans="1:8" ht="12.75" hidden="1">
      <c r="A1534" s="90" t="s">
        <v>94</v>
      </c>
      <c r="B1534" s="99" t="s">
        <v>408</v>
      </c>
      <c r="C1534" s="36">
        <v>719660</v>
      </c>
      <c r="D1534" s="88">
        <v>735900</v>
      </c>
      <c r="E1534" s="429">
        <v>815528</v>
      </c>
      <c r="F1534" s="347">
        <v>749830</v>
      </c>
      <c r="G1534" s="7">
        <f t="shared" si="91"/>
        <v>0.022566211822249396</v>
      </c>
      <c r="H1534" s="7">
        <f t="shared" si="92"/>
        <v>0.018929202337274086</v>
      </c>
    </row>
    <row r="1535" spans="1:8" ht="12.75" hidden="1">
      <c r="A1535" s="90"/>
      <c r="B1535" s="99" t="s">
        <v>409</v>
      </c>
      <c r="C1535" s="36">
        <v>2533989</v>
      </c>
      <c r="D1535" s="88">
        <v>3179671.9</v>
      </c>
      <c r="E1535" s="429">
        <v>3169672</v>
      </c>
      <c r="F1535" s="347">
        <v>3463909</v>
      </c>
      <c r="G1535" s="7">
        <f t="shared" si="91"/>
        <v>0.25480888038582644</v>
      </c>
      <c r="H1535" s="7">
        <f t="shared" si="92"/>
        <v>0.08939195896281</v>
      </c>
    </row>
    <row r="1536" spans="1:8" ht="12.75" hidden="1">
      <c r="A1536" s="90" t="s">
        <v>97</v>
      </c>
      <c r="B1536" s="99" t="s">
        <v>98</v>
      </c>
      <c r="C1536" s="36"/>
      <c r="D1536" s="88"/>
      <c r="E1536" s="429"/>
      <c r="F1536" s="347"/>
      <c r="G1536" s="7" t="e">
        <f t="shared" si="91"/>
        <v>#DIV/0!</v>
      </c>
      <c r="H1536" s="7" t="e">
        <f t="shared" si="92"/>
        <v>#DIV/0!</v>
      </c>
    </row>
    <row r="1537" spans="1:8" ht="12.75" hidden="1">
      <c r="A1537" s="90" t="s">
        <v>100</v>
      </c>
      <c r="B1537" s="99" t="s">
        <v>101</v>
      </c>
      <c r="C1537" s="36"/>
      <c r="D1537" s="88"/>
      <c r="E1537" s="429"/>
      <c r="F1537" s="347"/>
      <c r="G1537" s="7" t="e">
        <f t="shared" si="91"/>
        <v>#DIV/0!</v>
      </c>
      <c r="H1537" s="7" t="e">
        <f t="shared" si="92"/>
        <v>#DIV/0!</v>
      </c>
    </row>
    <row r="1538" spans="1:8" ht="12.75" hidden="1">
      <c r="A1538" s="90" t="s">
        <v>102</v>
      </c>
      <c r="B1538" s="99" t="s">
        <v>103</v>
      </c>
      <c r="C1538" s="36"/>
      <c r="D1538" s="88"/>
      <c r="E1538" s="429"/>
      <c r="F1538" s="347"/>
      <c r="G1538" s="7" t="e">
        <f t="shared" si="91"/>
        <v>#DIV/0!</v>
      </c>
      <c r="H1538" s="7" t="e">
        <f t="shared" si="92"/>
        <v>#DIV/0!</v>
      </c>
    </row>
    <row r="1539" spans="1:8" ht="12.75" hidden="1">
      <c r="A1539" s="90" t="s">
        <v>104</v>
      </c>
      <c r="B1539" s="99" t="s">
        <v>105</v>
      </c>
      <c r="C1539" s="36">
        <v>10000</v>
      </c>
      <c r="D1539" s="88">
        <v>7500</v>
      </c>
      <c r="E1539" s="429">
        <v>10000</v>
      </c>
      <c r="F1539" s="347">
        <v>0</v>
      </c>
      <c r="G1539" s="7">
        <f t="shared" si="91"/>
        <v>-0.25</v>
      </c>
      <c r="H1539" s="7">
        <f t="shared" si="92"/>
        <v>-1</v>
      </c>
    </row>
    <row r="1540" spans="1:8" ht="12.75" hidden="1">
      <c r="A1540" s="297" t="s">
        <v>842</v>
      </c>
      <c r="B1540" s="118" t="s">
        <v>109</v>
      </c>
      <c r="C1540" s="64"/>
      <c r="D1540" s="95"/>
      <c r="E1540" s="430"/>
      <c r="F1540" s="343"/>
      <c r="G1540" s="7" t="e">
        <f t="shared" si="91"/>
        <v>#DIV/0!</v>
      </c>
      <c r="H1540" s="7" t="e">
        <f t="shared" si="92"/>
        <v>#DIV/0!</v>
      </c>
    </row>
    <row r="1541" spans="1:8" ht="12.75" hidden="1">
      <c r="A1541" s="297" t="s">
        <v>731</v>
      </c>
      <c r="B1541" s="118" t="s">
        <v>111</v>
      </c>
      <c r="C1541" s="64">
        <f>(C1533)*0.33</f>
        <v>1077004.1700000002</v>
      </c>
      <c r="D1541" s="64">
        <f>(D1533)*0.33</f>
        <v>1294613.727</v>
      </c>
      <c r="E1541" s="443">
        <f>(E1533)*0.33</f>
        <v>1318416</v>
      </c>
      <c r="F1541" s="64">
        <f>(F1533)*0.33</f>
        <v>1390533.87</v>
      </c>
      <c r="G1541" s="7">
        <f t="shared" si="91"/>
        <v>0.20205080264452435</v>
      </c>
      <c r="H1541" s="7">
        <f t="shared" si="92"/>
        <v>0.07409170859193288</v>
      </c>
    </row>
    <row r="1542" spans="1:8" ht="12.75" hidden="1">
      <c r="A1542" s="297" t="s">
        <v>728</v>
      </c>
      <c r="B1542" s="118" t="s">
        <v>113</v>
      </c>
      <c r="C1542" s="64">
        <f>C1533*0.005</f>
        <v>16318.245</v>
      </c>
      <c r="D1542" s="64">
        <f>D1533*0.005</f>
        <v>19615.3595</v>
      </c>
      <c r="E1542" s="430">
        <f>E1533*0.005</f>
        <v>19976</v>
      </c>
      <c r="F1542" s="343">
        <f>F1533*0.005</f>
        <v>21068.695</v>
      </c>
      <c r="G1542" s="7">
        <f t="shared" si="91"/>
        <v>0.20205080264452444</v>
      </c>
      <c r="H1542" s="7">
        <f t="shared" si="92"/>
        <v>0.07409170859193283</v>
      </c>
    </row>
    <row r="1543" spans="1:8" ht="12.75">
      <c r="A1543" s="90" t="s">
        <v>550</v>
      </c>
      <c r="B1543" s="99" t="s">
        <v>114</v>
      </c>
      <c r="C1543" s="88">
        <f>SUM(C1544+C1555+C1558+C1561+C1570+C1575+C1580+C1587+C1588+C1593+C1595)</f>
        <v>1683628</v>
      </c>
      <c r="D1543" s="88">
        <f>SUM(D1544+D1555+D1558+D1561+D1570+D1575+D1580+D1587+D1588+D1593+D1595)</f>
        <v>1816685</v>
      </c>
      <c r="E1543" s="429">
        <f>SUM(E1544+E1555+E1558+E1561+E1570+E1575+E1580+E1587+E1588+E1593+E1595)</f>
        <v>1891305</v>
      </c>
      <c r="F1543" s="347">
        <f>SUM(F1544+F1555+F1558+F1561+F1570+F1575+F1580+F1587+F1588+F1593+F1595)</f>
        <v>1805573</v>
      </c>
      <c r="G1543" s="7">
        <f t="shared" si="91"/>
        <v>0.07902992822642531</v>
      </c>
      <c r="H1543" s="7">
        <f t="shared" si="92"/>
        <v>-0.0061166355201919985</v>
      </c>
    </row>
    <row r="1544" spans="1:8" s="3" customFormat="1" ht="12.75" hidden="1">
      <c r="A1544" s="62" t="s">
        <v>551</v>
      </c>
      <c r="B1544" s="118" t="s">
        <v>764</v>
      </c>
      <c r="C1544" s="64">
        <f>SUM(C1545:C1554)</f>
        <v>1683628</v>
      </c>
      <c r="D1544" s="187">
        <f>SUM(D1545:D1554)</f>
        <v>91525</v>
      </c>
      <c r="E1544" s="430">
        <f>SUM(E1545:E1554)</f>
        <v>93420</v>
      </c>
      <c r="F1544" s="343">
        <f>SUM(F1545:F1554)</f>
        <v>93420</v>
      </c>
      <c r="G1544" s="7">
        <f t="shared" si="91"/>
        <v>-0.9456382288724112</v>
      </c>
      <c r="H1544" s="7">
        <f t="shared" si="92"/>
        <v>0.020704725484840206</v>
      </c>
    </row>
    <row r="1545" spans="1:8" ht="12.75" hidden="1">
      <c r="A1545" s="90" t="s">
        <v>94</v>
      </c>
      <c r="B1545" s="99" t="s">
        <v>117</v>
      </c>
      <c r="C1545" s="36">
        <v>1683628</v>
      </c>
      <c r="D1545" s="36">
        <v>16000</v>
      </c>
      <c r="E1545" s="429">
        <v>17895</v>
      </c>
      <c r="F1545" s="347">
        <v>17895</v>
      </c>
      <c r="G1545" s="7">
        <f t="shared" si="91"/>
        <v>-0.9904967130506264</v>
      </c>
      <c r="H1545" s="7">
        <f t="shared" si="92"/>
        <v>0.1184375</v>
      </c>
    </row>
    <row r="1546" spans="1:8" ht="12.75" hidden="1">
      <c r="A1546" s="90" t="s">
        <v>97</v>
      </c>
      <c r="B1546" s="99" t="s">
        <v>118</v>
      </c>
      <c r="C1546" s="36">
        <v>0</v>
      </c>
      <c r="D1546" s="36">
        <v>8000</v>
      </c>
      <c r="E1546" s="366">
        <v>8000</v>
      </c>
      <c r="F1546" s="347">
        <v>8000</v>
      </c>
      <c r="G1546" s="7" t="e">
        <f t="shared" si="91"/>
        <v>#DIV/0!</v>
      </c>
      <c r="H1546" s="7">
        <f t="shared" si="92"/>
        <v>0</v>
      </c>
    </row>
    <row r="1547" spans="1:8" ht="12.75" hidden="1">
      <c r="A1547" s="90" t="s">
        <v>100</v>
      </c>
      <c r="B1547" s="99" t="s">
        <v>119</v>
      </c>
      <c r="C1547" s="36">
        <v>0</v>
      </c>
      <c r="D1547" s="36">
        <v>10000</v>
      </c>
      <c r="E1547" s="366">
        <v>10000</v>
      </c>
      <c r="F1547" s="347">
        <v>10000</v>
      </c>
      <c r="G1547" s="7" t="e">
        <f t="shared" si="91"/>
        <v>#DIV/0!</v>
      </c>
      <c r="H1547" s="7">
        <f t="shared" si="92"/>
        <v>0</v>
      </c>
    </row>
    <row r="1548" spans="1:8" ht="12.75" hidden="1">
      <c r="A1548" s="90" t="s">
        <v>102</v>
      </c>
      <c r="B1548" s="99" t="s">
        <v>120</v>
      </c>
      <c r="C1548" s="36">
        <v>0</v>
      </c>
      <c r="D1548" s="36">
        <v>3025</v>
      </c>
      <c r="E1548" s="366">
        <v>3025</v>
      </c>
      <c r="F1548" s="347">
        <v>3025</v>
      </c>
      <c r="G1548" s="7" t="e">
        <f t="shared" si="91"/>
        <v>#DIV/0!</v>
      </c>
      <c r="H1548" s="7">
        <f t="shared" si="92"/>
        <v>0</v>
      </c>
    </row>
    <row r="1549" spans="1:8" ht="12.75" hidden="1">
      <c r="A1549" s="90" t="s">
        <v>104</v>
      </c>
      <c r="B1549" s="99" t="s">
        <v>121</v>
      </c>
      <c r="C1549" s="36">
        <v>0</v>
      </c>
      <c r="D1549" s="36">
        <v>34500</v>
      </c>
      <c r="E1549" s="366">
        <v>34500</v>
      </c>
      <c r="F1549" s="347">
        <v>34500</v>
      </c>
      <c r="G1549" s="7" t="e">
        <f t="shared" si="91"/>
        <v>#DIV/0!</v>
      </c>
      <c r="H1549" s="7">
        <f t="shared" si="92"/>
        <v>0</v>
      </c>
    </row>
    <row r="1550" spans="1:8" ht="12.75" hidden="1">
      <c r="A1550" s="90" t="s">
        <v>122</v>
      </c>
      <c r="B1550" s="99" t="s">
        <v>123</v>
      </c>
      <c r="C1550" s="36">
        <v>0</v>
      </c>
      <c r="D1550" s="36">
        <v>11000</v>
      </c>
      <c r="E1550" s="366">
        <v>11000</v>
      </c>
      <c r="F1550" s="347">
        <v>11000</v>
      </c>
      <c r="G1550" s="7" t="e">
        <f t="shared" si="91"/>
        <v>#DIV/0!</v>
      </c>
      <c r="H1550" s="7">
        <f t="shared" si="92"/>
        <v>0</v>
      </c>
    </row>
    <row r="1551" spans="1:8" ht="12.75" hidden="1">
      <c r="A1551" s="90" t="s">
        <v>124</v>
      </c>
      <c r="B1551" s="99" t="s">
        <v>125</v>
      </c>
      <c r="C1551" s="36">
        <v>0</v>
      </c>
      <c r="D1551" s="36">
        <v>0</v>
      </c>
      <c r="E1551" s="366">
        <v>0</v>
      </c>
      <c r="F1551" s="347">
        <v>0</v>
      </c>
      <c r="G1551" s="7" t="e">
        <f t="shared" si="91"/>
        <v>#DIV/0!</v>
      </c>
      <c r="H1551" s="7" t="e">
        <f t="shared" si="92"/>
        <v>#DIV/0!</v>
      </c>
    </row>
    <row r="1552" spans="1:8" ht="12.75" hidden="1">
      <c r="A1552" s="90" t="s">
        <v>126</v>
      </c>
      <c r="B1552" s="99" t="s">
        <v>127</v>
      </c>
      <c r="C1552" s="36">
        <v>0</v>
      </c>
      <c r="D1552" s="36">
        <v>2000</v>
      </c>
      <c r="E1552" s="366">
        <v>2000</v>
      </c>
      <c r="F1552" s="347">
        <v>2000</v>
      </c>
      <c r="G1552" s="7" t="e">
        <f t="shared" si="91"/>
        <v>#DIV/0!</v>
      </c>
      <c r="H1552" s="7">
        <f t="shared" si="92"/>
        <v>0</v>
      </c>
    </row>
    <row r="1553" spans="1:8" ht="12.75" hidden="1">
      <c r="A1553" s="90" t="s">
        <v>128</v>
      </c>
      <c r="B1553" s="99" t="s">
        <v>129</v>
      </c>
      <c r="C1553" s="36">
        <v>0</v>
      </c>
      <c r="D1553" s="36">
        <v>2000</v>
      </c>
      <c r="E1553" s="366">
        <v>2000</v>
      </c>
      <c r="F1553" s="347">
        <v>2000</v>
      </c>
      <c r="G1553" s="7" t="e">
        <f t="shared" si="91"/>
        <v>#DIV/0!</v>
      </c>
      <c r="H1553" s="7">
        <f t="shared" si="92"/>
        <v>0</v>
      </c>
    </row>
    <row r="1554" spans="1:8" ht="12.75" hidden="1">
      <c r="A1554" s="90" t="s">
        <v>130</v>
      </c>
      <c r="B1554" s="99" t="s">
        <v>131</v>
      </c>
      <c r="C1554" s="36">
        <v>0</v>
      </c>
      <c r="D1554" s="36">
        <v>5000</v>
      </c>
      <c r="E1554" s="366">
        <v>5000</v>
      </c>
      <c r="F1554" s="347">
        <v>5000</v>
      </c>
      <c r="G1554" s="7" t="e">
        <f t="shared" si="91"/>
        <v>#DIV/0!</v>
      </c>
      <c r="H1554" s="7">
        <f t="shared" si="92"/>
        <v>0</v>
      </c>
    </row>
    <row r="1555" spans="1:8" s="3" customFormat="1" ht="12.75" hidden="1">
      <c r="A1555" s="281" t="s">
        <v>552</v>
      </c>
      <c r="B1555" s="118" t="s">
        <v>133</v>
      </c>
      <c r="C1555" s="64">
        <f>SUM(C1556:C1557)</f>
        <v>0</v>
      </c>
      <c r="D1555" s="187">
        <f>SUM(D1556:D1557)</f>
        <v>30000</v>
      </c>
      <c r="E1555" s="430">
        <f>SUM(E1556:E1557)</f>
        <v>30000</v>
      </c>
      <c r="F1555" s="343">
        <f>SUM(F1556:F1557)</f>
        <v>30000</v>
      </c>
      <c r="G1555" s="7" t="e">
        <f t="shared" si="91"/>
        <v>#DIV/0!</v>
      </c>
      <c r="H1555" s="7">
        <f t="shared" si="92"/>
        <v>0</v>
      </c>
    </row>
    <row r="1556" spans="1:8" ht="12.75" hidden="1">
      <c r="A1556" s="90" t="s">
        <v>94</v>
      </c>
      <c r="B1556" s="99" t="s">
        <v>134</v>
      </c>
      <c r="C1556" s="36">
        <v>0</v>
      </c>
      <c r="D1556" s="161">
        <v>5000</v>
      </c>
      <c r="E1556" s="429">
        <v>20000</v>
      </c>
      <c r="F1556" s="347">
        <v>20000</v>
      </c>
      <c r="G1556" s="7" t="e">
        <f t="shared" si="91"/>
        <v>#DIV/0!</v>
      </c>
      <c r="H1556" s="7">
        <f t="shared" si="92"/>
        <v>3</v>
      </c>
    </row>
    <row r="1557" spans="1:8" ht="12.75" hidden="1">
      <c r="A1557" s="90" t="s">
        <v>97</v>
      </c>
      <c r="B1557" s="99" t="s">
        <v>197</v>
      </c>
      <c r="C1557" s="36">
        <v>0</v>
      </c>
      <c r="D1557" s="161">
        <v>25000</v>
      </c>
      <c r="E1557" s="429">
        <v>10000</v>
      </c>
      <c r="F1557" s="347">
        <v>10000</v>
      </c>
      <c r="G1557" s="7" t="e">
        <f aca="true" t="shared" si="93" ref="G1557:G1588">(D1557-C1557)/C1557</f>
        <v>#DIV/0!</v>
      </c>
      <c r="H1557" s="7">
        <f t="shared" si="92"/>
        <v>-0.6</v>
      </c>
    </row>
    <row r="1558" spans="1:8" s="3" customFormat="1" ht="12.75" hidden="1">
      <c r="A1558" s="281" t="s">
        <v>553</v>
      </c>
      <c r="B1558" s="118" t="s">
        <v>137</v>
      </c>
      <c r="C1558" s="64">
        <f>SUM(C1559:C1560)</f>
        <v>0</v>
      </c>
      <c r="D1558" s="187">
        <f>SUM(D1559:D1560)</f>
        <v>89690</v>
      </c>
      <c r="E1558" s="367">
        <f>SUM(E1559:E1560)</f>
        <v>89690</v>
      </c>
      <c r="F1558" s="343">
        <f>SUM(F1559:F1560)</f>
        <v>104423</v>
      </c>
      <c r="G1558" s="7" t="e">
        <f t="shared" si="93"/>
        <v>#DIV/0!</v>
      </c>
      <c r="H1558" s="7">
        <f aca="true" t="shared" si="94" ref="H1558:H1589">(F1558-D1558)/D1558</f>
        <v>0.16426580443750696</v>
      </c>
    </row>
    <row r="1559" spans="1:8" ht="12.75" hidden="1">
      <c r="A1559" s="90" t="s">
        <v>94</v>
      </c>
      <c r="B1559" s="99" t="s">
        <v>137</v>
      </c>
      <c r="C1559" s="36">
        <v>0</v>
      </c>
      <c r="D1559" s="36">
        <v>18000</v>
      </c>
      <c r="E1559" s="366">
        <v>18000</v>
      </c>
      <c r="F1559" s="347">
        <v>18000</v>
      </c>
      <c r="G1559" s="7" t="e">
        <f t="shared" si="93"/>
        <v>#DIV/0!</v>
      </c>
      <c r="H1559" s="7">
        <f t="shared" si="94"/>
        <v>0</v>
      </c>
    </row>
    <row r="1560" spans="1:8" ht="12.75" hidden="1">
      <c r="A1560" s="90"/>
      <c r="B1560" s="99" t="s">
        <v>443</v>
      </c>
      <c r="C1560" s="36"/>
      <c r="D1560" s="161">
        <v>71690</v>
      </c>
      <c r="E1560" s="366">
        <v>71690</v>
      </c>
      <c r="F1560" s="345">
        <v>86423</v>
      </c>
      <c r="G1560" s="7" t="e">
        <f t="shared" si="93"/>
        <v>#DIV/0!</v>
      </c>
      <c r="H1560" s="7">
        <f t="shared" si="94"/>
        <v>0.20550983400753242</v>
      </c>
    </row>
    <row r="1561" spans="1:8" s="3" customFormat="1" ht="12.75" hidden="1">
      <c r="A1561" s="281" t="s">
        <v>746</v>
      </c>
      <c r="B1561" s="118" t="s">
        <v>141</v>
      </c>
      <c r="C1561" s="64">
        <f>SUM(C1562:C1569)</f>
        <v>0</v>
      </c>
      <c r="D1561" s="64">
        <f>SUM(D1562:D1569)</f>
        <v>685000</v>
      </c>
      <c r="E1561" s="430">
        <f>SUM(E1562:E1569)</f>
        <v>720000</v>
      </c>
      <c r="F1561" s="343">
        <f>SUM(F1562:F1569)</f>
        <v>650000</v>
      </c>
      <c r="G1561" s="7" t="e">
        <f t="shared" si="93"/>
        <v>#DIV/0!</v>
      </c>
      <c r="H1561" s="7">
        <f t="shared" si="94"/>
        <v>-0.051094890510948905</v>
      </c>
    </row>
    <row r="1562" spans="1:8" ht="12.75" hidden="1">
      <c r="A1562" s="90" t="s">
        <v>94</v>
      </c>
      <c r="B1562" s="99" t="s">
        <v>142</v>
      </c>
      <c r="C1562" s="36">
        <v>0</v>
      </c>
      <c r="D1562" s="36">
        <v>300000</v>
      </c>
      <c r="E1562" s="366">
        <v>300000</v>
      </c>
      <c r="F1562" s="347">
        <v>300000</v>
      </c>
      <c r="G1562" s="7" t="e">
        <f t="shared" si="93"/>
        <v>#DIV/0!</v>
      </c>
      <c r="H1562" s="7">
        <f t="shared" si="94"/>
        <v>0</v>
      </c>
    </row>
    <row r="1563" spans="1:8" ht="12.75" hidden="1">
      <c r="A1563" s="90" t="s">
        <v>97</v>
      </c>
      <c r="B1563" s="99" t="s">
        <v>143</v>
      </c>
      <c r="C1563" s="36">
        <v>0</v>
      </c>
      <c r="D1563" s="36">
        <v>180000</v>
      </c>
      <c r="E1563" s="366">
        <v>180000</v>
      </c>
      <c r="F1563" s="347">
        <v>180000</v>
      </c>
      <c r="G1563" s="7" t="e">
        <f t="shared" si="93"/>
        <v>#DIV/0!</v>
      </c>
      <c r="H1563" s="7">
        <f t="shared" si="94"/>
        <v>0</v>
      </c>
    </row>
    <row r="1564" spans="1:8" ht="12.75" hidden="1">
      <c r="A1564" s="90" t="s">
        <v>100</v>
      </c>
      <c r="B1564" s="99" t="s">
        <v>144</v>
      </c>
      <c r="C1564" s="36">
        <v>0</v>
      </c>
      <c r="D1564" s="36">
        <v>60000</v>
      </c>
      <c r="E1564" s="366">
        <v>60000</v>
      </c>
      <c r="F1564" s="347">
        <v>60000</v>
      </c>
      <c r="G1564" s="7" t="e">
        <f t="shared" si="93"/>
        <v>#DIV/0!</v>
      </c>
      <c r="H1564" s="7">
        <f t="shared" si="94"/>
        <v>0</v>
      </c>
    </row>
    <row r="1565" spans="1:8" ht="12.75" hidden="1">
      <c r="A1565" s="90" t="s">
        <v>102</v>
      </c>
      <c r="B1565" s="99" t="s">
        <v>145</v>
      </c>
      <c r="C1565" s="36">
        <v>0</v>
      </c>
      <c r="D1565" s="36">
        <v>40000</v>
      </c>
      <c r="E1565" s="366">
        <v>40000</v>
      </c>
      <c r="F1565" s="347">
        <v>40000</v>
      </c>
      <c r="G1565" s="7" t="e">
        <f t="shared" si="93"/>
        <v>#DIV/0!</v>
      </c>
      <c r="H1565" s="7">
        <f t="shared" si="94"/>
        <v>0</v>
      </c>
    </row>
    <row r="1566" spans="1:8" ht="12.75" hidden="1">
      <c r="A1566" s="90" t="s">
        <v>122</v>
      </c>
      <c r="B1566" s="99" t="s">
        <v>146</v>
      </c>
      <c r="C1566" s="89">
        <v>0</v>
      </c>
      <c r="D1566" s="36">
        <v>35000</v>
      </c>
      <c r="E1566" s="429">
        <v>70000</v>
      </c>
      <c r="F1566" s="347">
        <v>0</v>
      </c>
      <c r="G1566" s="7" t="e">
        <f t="shared" si="93"/>
        <v>#DIV/0!</v>
      </c>
      <c r="H1566" s="7">
        <f t="shared" si="94"/>
        <v>-1</v>
      </c>
    </row>
    <row r="1567" spans="1:8" ht="12.75" hidden="1">
      <c r="A1567" s="90" t="s">
        <v>124</v>
      </c>
      <c r="B1567" s="99" t="s">
        <v>147</v>
      </c>
      <c r="C1567" s="36"/>
      <c r="D1567" s="36"/>
      <c r="E1567" s="345"/>
      <c r="F1567" s="347"/>
      <c r="G1567" s="7" t="e">
        <f t="shared" si="93"/>
        <v>#DIV/0!</v>
      </c>
      <c r="H1567" s="7" t="e">
        <f t="shared" si="94"/>
        <v>#DIV/0!</v>
      </c>
    </row>
    <row r="1568" spans="1:8" ht="12.75" hidden="1">
      <c r="A1568" s="90" t="s">
        <v>126</v>
      </c>
      <c r="B1568" s="99" t="s">
        <v>149</v>
      </c>
      <c r="C1568" s="36"/>
      <c r="D1568" s="36">
        <v>20000</v>
      </c>
      <c r="E1568" s="366">
        <v>20000</v>
      </c>
      <c r="F1568" s="347">
        <v>20000</v>
      </c>
      <c r="G1568" s="7" t="e">
        <f t="shared" si="93"/>
        <v>#DIV/0!</v>
      </c>
      <c r="H1568" s="7">
        <f t="shared" si="94"/>
        <v>0</v>
      </c>
    </row>
    <row r="1569" spans="1:8" ht="12.75" hidden="1">
      <c r="A1569" s="90" t="s">
        <v>128</v>
      </c>
      <c r="B1569" s="99" t="s">
        <v>150</v>
      </c>
      <c r="C1569" s="36">
        <v>0</v>
      </c>
      <c r="D1569" s="36">
        <v>50000</v>
      </c>
      <c r="E1569" s="366">
        <v>50000</v>
      </c>
      <c r="F1569" s="347">
        <v>50000</v>
      </c>
      <c r="G1569" s="7" t="e">
        <f t="shared" si="93"/>
        <v>#DIV/0!</v>
      </c>
      <c r="H1569" s="7">
        <f t="shared" si="94"/>
        <v>0</v>
      </c>
    </row>
    <row r="1570" spans="1:8" s="3" customFormat="1" ht="12.75" hidden="1">
      <c r="A1570" s="281" t="s">
        <v>749</v>
      </c>
      <c r="B1570" s="118" t="s">
        <v>152</v>
      </c>
      <c r="C1570" s="64">
        <f>SUM(C1571:C1574)</f>
        <v>0</v>
      </c>
      <c r="D1570" s="187">
        <f>SUM(D1571:D1574)</f>
        <v>10000</v>
      </c>
      <c r="E1570" s="367">
        <f>SUM(E1571:E1574)</f>
        <v>10000</v>
      </c>
      <c r="F1570" s="343">
        <f>SUM(F1571:F1574)</f>
        <v>10000</v>
      </c>
      <c r="G1570" s="7" t="e">
        <f t="shared" si="93"/>
        <v>#DIV/0!</v>
      </c>
      <c r="H1570" s="7">
        <f t="shared" si="94"/>
        <v>0</v>
      </c>
    </row>
    <row r="1571" spans="1:8" ht="12.75" hidden="1">
      <c r="A1571" s="90" t="s">
        <v>94</v>
      </c>
      <c r="B1571" s="99" t="s">
        <v>153</v>
      </c>
      <c r="C1571" s="36"/>
      <c r="D1571" s="36"/>
      <c r="E1571" s="366"/>
      <c r="F1571" s="347"/>
      <c r="G1571" s="7" t="e">
        <f t="shared" si="93"/>
        <v>#DIV/0!</v>
      </c>
      <c r="H1571" s="7" t="e">
        <f t="shared" si="94"/>
        <v>#DIV/0!</v>
      </c>
    </row>
    <row r="1572" spans="1:8" ht="12.75" hidden="1">
      <c r="A1572" s="90" t="s">
        <v>97</v>
      </c>
      <c r="B1572" s="99" t="s">
        <v>146</v>
      </c>
      <c r="C1572" s="36"/>
      <c r="D1572" s="36"/>
      <c r="E1572" s="366"/>
      <c r="F1572" s="347"/>
      <c r="G1572" s="7" t="e">
        <f t="shared" si="93"/>
        <v>#DIV/0!</v>
      </c>
      <c r="H1572" s="7" t="e">
        <f t="shared" si="94"/>
        <v>#DIV/0!</v>
      </c>
    </row>
    <row r="1573" spans="1:8" ht="12.75" hidden="1">
      <c r="A1573" s="90" t="s">
        <v>100</v>
      </c>
      <c r="B1573" s="99" t="s">
        <v>154</v>
      </c>
      <c r="C1573" s="36"/>
      <c r="D1573" s="36"/>
      <c r="E1573" s="366"/>
      <c r="F1573" s="347"/>
      <c r="G1573" s="7" t="e">
        <f t="shared" si="93"/>
        <v>#DIV/0!</v>
      </c>
      <c r="H1573" s="7" t="e">
        <f t="shared" si="94"/>
        <v>#DIV/0!</v>
      </c>
    </row>
    <row r="1574" spans="1:8" ht="12.75" hidden="1">
      <c r="A1574" s="90" t="s">
        <v>126</v>
      </c>
      <c r="B1574" s="99" t="s">
        <v>155</v>
      </c>
      <c r="C1574" s="36">
        <v>0</v>
      </c>
      <c r="D1574" s="161">
        <v>10000</v>
      </c>
      <c r="E1574" s="366">
        <v>10000</v>
      </c>
      <c r="F1574" s="347">
        <v>10000</v>
      </c>
      <c r="G1574" s="7" t="e">
        <f t="shared" si="93"/>
        <v>#DIV/0!</v>
      </c>
      <c r="H1574" s="7">
        <f t="shared" si="94"/>
        <v>0</v>
      </c>
    </row>
    <row r="1575" spans="1:8" s="3" customFormat="1" ht="12.75" hidden="1">
      <c r="A1575" s="281" t="s">
        <v>554</v>
      </c>
      <c r="B1575" s="118" t="s">
        <v>158</v>
      </c>
      <c r="C1575" s="64">
        <f>SUM(C1576:C1579)</f>
        <v>0</v>
      </c>
      <c r="D1575" s="187">
        <f>SUM(D1576:D1579)</f>
        <v>120000</v>
      </c>
      <c r="E1575" s="430">
        <f>SUM(E1576:E1579)</f>
        <v>120000</v>
      </c>
      <c r="F1575" s="343">
        <f>SUM(F1576:F1579)</f>
        <v>120000</v>
      </c>
      <c r="G1575" s="7" t="e">
        <f t="shared" si="93"/>
        <v>#DIV/0!</v>
      </c>
      <c r="H1575" s="7">
        <f t="shared" si="94"/>
        <v>0</v>
      </c>
    </row>
    <row r="1576" spans="1:8" ht="12.75" hidden="1">
      <c r="A1576" s="90" t="s">
        <v>94</v>
      </c>
      <c r="B1576" s="99" t="s">
        <v>159</v>
      </c>
      <c r="C1576" s="36">
        <v>0</v>
      </c>
      <c r="D1576" s="161">
        <v>105000</v>
      </c>
      <c r="E1576" s="429">
        <v>100000</v>
      </c>
      <c r="F1576" s="347">
        <v>100000</v>
      </c>
      <c r="G1576" s="7" t="e">
        <f t="shared" si="93"/>
        <v>#DIV/0!</v>
      </c>
      <c r="H1576" s="7">
        <f t="shared" si="94"/>
        <v>-0.047619047619047616</v>
      </c>
    </row>
    <row r="1577" spans="1:8" ht="12.75" hidden="1">
      <c r="A1577" s="90" t="s">
        <v>97</v>
      </c>
      <c r="B1577" s="99" t="s">
        <v>160</v>
      </c>
      <c r="C1577" s="36">
        <v>0</v>
      </c>
      <c r="D1577" s="161">
        <v>10000</v>
      </c>
      <c r="E1577" s="366">
        <v>10000</v>
      </c>
      <c r="F1577" s="347">
        <v>10000</v>
      </c>
      <c r="G1577" s="7" t="e">
        <f t="shared" si="93"/>
        <v>#DIV/0!</v>
      </c>
      <c r="H1577" s="7">
        <f t="shared" si="94"/>
        <v>0</v>
      </c>
    </row>
    <row r="1578" spans="1:8" ht="12.75" hidden="1">
      <c r="A1578" s="90" t="s">
        <v>100</v>
      </c>
      <c r="B1578" s="99" t="s">
        <v>161</v>
      </c>
      <c r="C1578" s="36"/>
      <c r="D1578" s="161">
        <v>5000</v>
      </c>
      <c r="E1578" s="429">
        <v>10000</v>
      </c>
      <c r="F1578" s="347">
        <v>10000</v>
      </c>
      <c r="G1578" s="7" t="e">
        <f t="shared" si="93"/>
        <v>#DIV/0!</v>
      </c>
      <c r="H1578" s="7">
        <f t="shared" si="94"/>
        <v>1</v>
      </c>
    </row>
    <row r="1579" spans="1:8" ht="12.75" hidden="1">
      <c r="A1579" s="90" t="s">
        <v>128</v>
      </c>
      <c r="B1579" s="99" t="s">
        <v>162</v>
      </c>
      <c r="C1579" s="36"/>
      <c r="D1579" s="36"/>
      <c r="E1579" s="366"/>
      <c r="F1579" s="347"/>
      <c r="G1579" s="7" t="e">
        <f t="shared" si="93"/>
        <v>#DIV/0!</v>
      </c>
      <c r="H1579" s="7" t="e">
        <f t="shared" si="94"/>
        <v>#DIV/0!</v>
      </c>
    </row>
    <row r="1580" spans="1:8" s="3" customFormat="1" ht="12.75" hidden="1">
      <c r="A1580" s="281" t="s">
        <v>555</v>
      </c>
      <c r="B1580" s="118" t="s">
        <v>164</v>
      </c>
      <c r="C1580" s="64">
        <f>SUM(C1581:C1586)</f>
        <v>0</v>
      </c>
      <c r="D1580" s="187">
        <f>SUM(D1581:D1586)</f>
        <v>65375</v>
      </c>
      <c r="E1580" s="430">
        <f>SUM(E1581:E1586)</f>
        <v>93420</v>
      </c>
      <c r="F1580" s="343">
        <f>SUM(F1581:F1586)</f>
        <v>93420</v>
      </c>
      <c r="G1580" s="7" t="e">
        <f t="shared" si="93"/>
        <v>#DIV/0!</v>
      </c>
      <c r="H1580" s="7">
        <f t="shared" si="94"/>
        <v>0.4289866156787763</v>
      </c>
    </row>
    <row r="1581" spans="1:8" ht="12.75" hidden="1">
      <c r="A1581" s="90" t="s">
        <v>94</v>
      </c>
      <c r="B1581" s="99" t="s">
        <v>165</v>
      </c>
      <c r="C1581" s="36">
        <v>0</v>
      </c>
      <c r="D1581" s="36">
        <v>40000</v>
      </c>
      <c r="E1581" s="429">
        <v>50000</v>
      </c>
      <c r="F1581" s="347">
        <v>50000</v>
      </c>
      <c r="G1581" s="7" t="e">
        <f t="shared" si="93"/>
        <v>#DIV/0!</v>
      </c>
      <c r="H1581" s="7">
        <f t="shared" si="94"/>
        <v>0.25</v>
      </c>
    </row>
    <row r="1582" spans="1:8" ht="12.75" hidden="1">
      <c r="A1582" s="90" t="s">
        <v>97</v>
      </c>
      <c r="B1582" s="99" t="s">
        <v>166</v>
      </c>
      <c r="C1582" s="89">
        <v>0</v>
      </c>
      <c r="D1582" s="36">
        <v>2775</v>
      </c>
      <c r="E1582" s="429">
        <v>10420</v>
      </c>
      <c r="F1582" s="347">
        <v>10420</v>
      </c>
      <c r="G1582" s="7" t="e">
        <f t="shared" si="93"/>
        <v>#DIV/0!</v>
      </c>
      <c r="H1582" s="7">
        <f t="shared" si="94"/>
        <v>2.754954954954955</v>
      </c>
    </row>
    <row r="1583" spans="1:8" ht="12.75" hidden="1">
      <c r="A1583" s="90" t="s">
        <v>100</v>
      </c>
      <c r="B1583" s="99" t="s">
        <v>167</v>
      </c>
      <c r="C1583" s="36">
        <v>0</v>
      </c>
      <c r="D1583" s="36">
        <v>10000</v>
      </c>
      <c r="E1583" s="429">
        <v>20000</v>
      </c>
      <c r="F1583" s="347">
        <v>20000</v>
      </c>
      <c r="G1583" s="7" t="e">
        <f t="shared" si="93"/>
        <v>#DIV/0!</v>
      </c>
      <c r="H1583" s="7">
        <f t="shared" si="94"/>
        <v>1</v>
      </c>
    </row>
    <row r="1584" spans="1:8" ht="12.75" hidden="1">
      <c r="A1584" s="90" t="s">
        <v>102</v>
      </c>
      <c r="B1584" s="99" t="s">
        <v>168</v>
      </c>
      <c r="C1584" s="36">
        <v>0</v>
      </c>
      <c r="D1584" s="36">
        <v>4000</v>
      </c>
      <c r="E1584" s="429">
        <v>5000</v>
      </c>
      <c r="F1584" s="347">
        <v>5000</v>
      </c>
      <c r="G1584" s="7" t="e">
        <f t="shared" si="93"/>
        <v>#DIV/0!</v>
      </c>
      <c r="H1584" s="7">
        <f t="shared" si="94"/>
        <v>0.25</v>
      </c>
    </row>
    <row r="1585" spans="1:8" ht="12.75" hidden="1">
      <c r="A1585" s="90" t="s">
        <v>122</v>
      </c>
      <c r="B1585" s="99" t="s">
        <v>169</v>
      </c>
      <c r="C1585" s="36">
        <v>0</v>
      </c>
      <c r="D1585" s="36">
        <v>8600</v>
      </c>
      <c r="E1585" s="429">
        <v>8000</v>
      </c>
      <c r="F1585" s="347">
        <v>8000</v>
      </c>
      <c r="G1585" s="7" t="e">
        <f t="shared" si="93"/>
        <v>#DIV/0!</v>
      </c>
      <c r="H1585" s="7">
        <f t="shared" si="94"/>
        <v>-0.06976744186046512</v>
      </c>
    </row>
    <row r="1586" spans="1:8" ht="12" customHeight="1" hidden="1">
      <c r="A1586" s="90" t="s">
        <v>128</v>
      </c>
      <c r="B1586" s="99" t="s">
        <v>170</v>
      </c>
      <c r="C1586" s="36"/>
      <c r="D1586" s="36"/>
      <c r="E1586" s="345"/>
      <c r="F1586" s="347"/>
      <c r="G1586" s="7" t="e">
        <f t="shared" si="93"/>
        <v>#DIV/0!</v>
      </c>
      <c r="H1586" s="7" t="e">
        <f t="shared" si="94"/>
        <v>#DIV/0!</v>
      </c>
    </row>
    <row r="1587" spans="1:8" s="3" customFormat="1" ht="12.75" hidden="1">
      <c r="A1587" s="281" t="s">
        <v>806</v>
      </c>
      <c r="B1587" s="118" t="s">
        <v>172</v>
      </c>
      <c r="C1587" s="64">
        <v>0</v>
      </c>
      <c r="D1587" s="187">
        <v>26150</v>
      </c>
      <c r="E1587" s="430">
        <v>0</v>
      </c>
      <c r="F1587" s="343"/>
      <c r="G1587" s="7" t="e">
        <f t="shared" si="93"/>
        <v>#DIV/0!</v>
      </c>
      <c r="H1587" s="7">
        <f t="shared" si="94"/>
        <v>-1</v>
      </c>
    </row>
    <row r="1588" spans="1:8" s="3" customFormat="1" ht="12.75" hidden="1">
      <c r="A1588" s="281" t="s">
        <v>797</v>
      </c>
      <c r="B1588" s="118" t="s">
        <v>174</v>
      </c>
      <c r="C1588" s="64">
        <f>SUM(C1589:C1592)</f>
        <v>0</v>
      </c>
      <c r="D1588" s="187">
        <f>SUM(D1589:D1592)</f>
        <v>505175</v>
      </c>
      <c r="E1588" s="430">
        <f>SUM(E1589:E1592)</f>
        <v>490000</v>
      </c>
      <c r="F1588" s="343">
        <f>SUM(F1589:F1592)</f>
        <v>490000</v>
      </c>
      <c r="G1588" s="7" t="e">
        <f t="shared" si="93"/>
        <v>#DIV/0!</v>
      </c>
      <c r="H1588" s="7">
        <f t="shared" si="94"/>
        <v>-0.030039095362993023</v>
      </c>
    </row>
    <row r="1589" spans="1:8" ht="12.75" hidden="1">
      <c r="A1589" s="90" t="s">
        <v>94</v>
      </c>
      <c r="B1589" s="186" t="s">
        <v>175</v>
      </c>
      <c r="C1589" s="36"/>
      <c r="D1589" s="36">
        <f>200*11*175</f>
        <v>385000</v>
      </c>
      <c r="E1589" s="429">
        <v>490000</v>
      </c>
      <c r="F1589" s="347">
        <v>490000</v>
      </c>
      <c r="G1589" s="7" t="e">
        <f aca="true" t="shared" si="95" ref="G1589:G1600">(D1589-C1589)/C1589</f>
        <v>#DIV/0!</v>
      </c>
      <c r="H1589" s="7">
        <f t="shared" si="94"/>
        <v>0.2727272727272727</v>
      </c>
    </row>
    <row r="1590" spans="1:8" ht="12.75" hidden="1">
      <c r="A1590" s="90" t="s">
        <v>97</v>
      </c>
      <c r="B1590" s="186" t="s">
        <v>176</v>
      </c>
      <c r="C1590" s="36"/>
      <c r="D1590" s="36"/>
      <c r="E1590" s="429"/>
      <c r="F1590" s="347"/>
      <c r="G1590" s="7" t="e">
        <f t="shared" si="95"/>
        <v>#DIV/0!</v>
      </c>
      <c r="H1590" s="7" t="e">
        <f aca="true" t="shared" si="96" ref="H1590:H1600">(F1590-D1590)/D1590</f>
        <v>#DIV/0!</v>
      </c>
    </row>
    <row r="1591" spans="1:8" ht="12.75" hidden="1">
      <c r="A1591" s="90" t="s">
        <v>100</v>
      </c>
      <c r="B1591" s="186" t="s">
        <v>177</v>
      </c>
      <c r="C1591" s="36"/>
      <c r="D1591" s="36"/>
      <c r="E1591" s="429"/>
      <c r="F1591" s="347"/>
      <c r="G1591" s="7" t="e">
        <f t="shared" si="95"/>
        <v>#DIV/0!</v>
      </c>
      <c r="H1591" s="7" t="e">
        <f t="shared" si="96"/>
        <v>#DIV/0!</v>
      </c>
    </row>
    <row r="1592" spans="1:8" ht="12.75" hidden="1">
      <c r="A1592" s="90" t="s">
        <v>104</v>
      </c>
      <c r="B1592" s="186" t="s">
        <v>178</v>
      </c>
      <c r="C1592" s="36"/>
      <c r="D1592" s="161">
        <v>120175</v>
      </c>
      <c r="E1592" s="429">
        <v>0</v>
      </c>
      <c r="F1592" s="347"/>
      <c r="G1592" s="7" t="e">
        <f t="shared" si="95"/>
        <v>#DIV/0!</v>
      </c>
      <c r="H1592" s="7">
        <f t="shared" si="96"/>
        <v>-1</v>
      </c>
    </row>
    <row r="1593" spans="1:8" s="3" customFormat="1" ht="12.75" hidden="1">
      <c r="A1593" s="281" t="s">
        <v>556</v>
      </c>
      <c r="B1593" s="118" t="s">
        <v>180</v>
      </c>
      <c r="C1593" s="64">
        <v>0</v>
      </c>
      <c r="D1593" s="64">
        <v>6000</v>
      </c>
      <c r="E1593" s="430">
        <v>7000</v>
      </c>
      <c r="F1593" s="343">
        <v>7000</v>
      </c>
      <c r="G1593" s="7" t="e">
        <f t="shared" si="95"/>
        <v>#DIV/0!</v>
      </c>
      <c r="H1593" s="7">
        <f t="shared" si="96"/>
        <v>0.16666666666666666</v>
      </c>
    </row>
    <row r="1594" spans="1:8" ht="12.75" hidden="1">
      <c r="A1594" s="90"/>
      <c r="B1594" s="99"/>
      <c r="C1594" s="36"/>
      <c r="D1594" s="36"/>
      <c r="E1594" s="345"/>
      <c r="F1594" s="347"/>
      <c r="G1594" s="7" t="e">
        <f t="shared" si="95"/>
        <v>#DIV/0!</v>
      </c>
      <c r="H1594" s="7" t="e">
        <f t="shared" si="96"/>
        <v>#DIV/0!</v>
      </c>
    </row>
    <row r="1595" spans="1:8" s="3" customFormat="1" ht="12.75" hidden="1">
      <c r="A1595" s="281" t="s">
        <v>799</v>
      </c>
      <c r="B1595" s="118" t="s">
        <v>18</v>
      </c>
      <c r="C1595" s="64">
        <f>SUM(C1596:C1600)</f>
        <v>0</v>
      </c>
      <c r="D1595" s="187">
        <f>SUM(D1596:D1600)</f>
        <v>187770</v>
      </c>
      <c r="E1595" s="430">
        <f>SUM(E1596:E1600)</f>
        <v>237775</v>
      </c>
      <c r="F1595" s="343">
        <f>SUM(F1596:F1600)</f>
        <v>207310</v>
      </c>
      <c r="G1595" s="7" t="e">
        <f t="shared" si="95"/>
        <v>#DIV/0!</v>
      </c>
      <c r="H1595" s="7">
        <f t="shared" si="96"/>
        <v>0.10406348191936944</v>
      </c>
    </row>
    <row r="1596" spans="1:8" ht="12.75" hidden="1">
      <c r="A1596" s="90" t="s">
        <v>97</v>
      </c>
      <c r="B1596" s="99" t="s">
        <v>182</v>
      </c>
      <c r="C1596" s="36">
        <v>0</v>
      </c>
      <c r="D1596" s="161">
        <v>54915</v>
      </c>
      <c r="E1596" s="429">
        <v>57090</v>
      </c>
      <c r="F1596" s="347">
        <v>57090</v>
      </c>
      <c r="G1596" s="7" t="e">
        <f t="shared" si="95"/>
        <v>#DIV/0!</v>
      </c>
      <c r="H1596" s="7">
        <f t="shared" si="96"/>
        <v>0.03960666484567058</v>
      </c>
    </row>
    <row r="1597" spans="1:8" ht="12.75" hidden="1">
      <c r="A1597" s="90" t="s">
        <v>100</v>
      </c>
      <c r="B1597" s="99" t="s">
        <v>544</v>
      </c>
      <c r="C1597" s="36">
        <v>0</v>
      </c>
      <c r="D1597" s="161">
        <v>132855</v>
      </c>
      <c r="E1597" s="429">
        <v>180685</v>
      </c>
      <c r="F1597" s="345">
        <v>150220</v>
      </c>
      <c r="G1597" s="7" t="e">
        <f t="shared" si="95"/>
        <v>#DIV/0!</v>
      </c>
      <c r="H1597" s="7">
        <f t="shared" si="96"/>
        <v>0.13070640924315985</v>
      </c>
    </row>
    <row r="1598" spans="1:8" ht="12.75" hidden="1">
      <c r="A1598" s="90" t="s">
        <v>128</v>
      </c>
      <c r="B1598" s="99" t="s">
        <v>184</v>
      </c>
      <c r="C1598" s="36">
        <v>0</v>
      </c>
      <c r="D1598" s="36"/>
      <c r="E1598" s="345"/>
      <c r="F1598" s="347"/>
      <c r="G1598" s="7" t="e">
        <f t="shared" si="95"/>
        <v>#DIV/0!</v>
      </c>
      <c r="H1598" s="7" t="e">
        <f t="shared" si="96"/>
        <v>#DIV/0!</v>
      </c>
    </row>
    <row r="1599" spans="1:8" ht="12.75" hidden="1">
      <c r="A1599" s="90" t="s">
        <v>104</v>
      </c>
      <c r="B1599" s="99" t="s">
        <v>185</v>
      </c>
      <c r="C1599" s="36">
        <v>0</v>
      </c>
      <c r="D1599" s="36"/>
      <c r="E1599" s="345"/>
      <c r="F1599" s="347"/>
      <c r="G1599" s="7" t="e">
        <f t="shared" si="95"/>
        <v>#DIV/0!</v>
      </c>
      <c r="H1599" s="7" t="e">
        <f t="shared" si="96"/>
        <v>#DIV/0!</v>
      </c>
    </row>
    <row r="1600" spans="1:8" ht="12.75" hidden="1">
      <c r="A1600" s="90" t="s">
        <v>122</v>
      </c>
      <c r="B1600" s="99" t="s">
        <v>186</v>
      </c>
      <c r="C1600" s="36">
        <v>0</v>
      </c>
      <c r="D1600" s="36"/>
      <c r="E1600" s="345"/>
      <c r="F1600" s="347"/>
      <c r="G1600" s="7" t="e">
        <f t="shared" si="95"/>
        <v>#DIV/0!</v>
      </c>
      <c r="H1600" s="7" t="e">
        <f t="shared" si="96"/>
        <v>#DIV/0!</v>
      </c>
    </row>
    <row r="1601" spans="1:8" ht="25.5">
      <c r="A1601" s="90" t="s">
        <v>557</v>
      </c>
      <c r="B1601" s="234" t="s">
        <v>342</v>
      </c>
      <c r="C1601" s="347">
        <f>SUM(C1602)</f>
        <v>0</v>
      </c>
      <c r="D1601" s="347">
        <f>SUM(D1602)</f>
        <v>0</v>
      </c>
      <c r="E1601" s="347">
        <f>SUM(E1602)</f>
        <v>0</v>
      </c>
      <c r="F1601" s="347">
        <f>SUM(F1602)</f>
        <v>1000000</v>
      </c>
      <c r="G1601" s="7"/>
      <c r="H1601" s="7"/>
    </row>
    <row r="1602" spans="1:8" ht="12.75" hidden="1">
      <c r="A1602" s="92" t="s">
        <v>94</v>
      </c>
      <c r="B1602" s="91" t="s">
        <v>190</v>
      </c>
      <c r="C1602" s="33"/>
      <c r="D1602" s="33">
        <f>SUM(D1603:D1603)</f>
        <v>0</v>
      </c>
      <c r="E1602" s="368">
        <f>SUM(E1603:E1603)</f>
        <v>0</v>
      </c>
      <c r="F1602" s="544">
        <f>SUM(F1603:F1603)</f>
        <v>1000000</v>
      </c>
      <c r="G1602" s="7" t="e">
        <f aca="true" t="shared" si="97" ref="G1602:G1629">(D1602-C1602)/C1602</f>
        <v>#DIV/0!</v>
      </c>
      <c r="H1602" s="7" t="e">
        <f aca="true" t="shared" si="98" ref="H1602:H1620">(F1602-D1602)/D1602</f>
        <v>#DIV/0!</v>
      </c>
    </row>
    <row r="1603" spans="1:8" s="6" customFormat="1" ht="11.25" hidden="1">
      <c r="A1603" s="615"/>
      <c r="B1603" s="610" t="s">
        <v>843</v>
      </c>
      <c r="C1603" s="53"/>
      <c r="D1603" s="53">
        <v>0</v>
      </c>
      <c r="E1603" s="614">
        <v>0</v>
      </c>
      <c r="F1603" s="613">
        <v>1000000</v>
      </c>
      <c r="G1603" s="315" t="e">
        <f t="shared" si="97"/>
        <v>#DIV/0!</v>
      </c>
      <c r="H1603" s="315" t="e">
        <f t="shared" si="98"/>
        <v>#DIV/0!</v>
      </c>
    </row>
    <row r="1604" spans="1:8" ht="12.75">
      <c r="A1604" s="293" t="s">
        <v>700</v>
      </c>
      <c r="B1604" s="157" t="s">
        <v>199</v>
      </c>
      <c r="C1604" s="158">
        <f>C1605+C1617+C1681</f>
        <v>4777298.369999999</v>
      </c>
      <c r="D1604" s="158">
        <f>D1605+D1617+D1681</f>
        <v>5290902.08</v>
      </c>
      <c r="E1604" s="437">
        <f>E1605+E1617+E1681</f>
        <v>5752403.045</v>
      </c>
      <c r="F1604" s="551">
        <f>F1605+F1617+F1681</f>
        <v>5719923.005000001</v>
      </c>
      <c r="G1604" s="7">
        <f t="shared" si="97"/>
        <v>0.10750923853223783</v>
      </c>
      <c r="H1604" s="7">
        <f t="shared" si="98"/>
        <v>0.08108653657033864</v>
      </c>
    </row>
    <row r="1605" spans="1:8" ht="13.5" customHeight="1">
      <c r="A1605" s="90" t="s">
        <v>546</v>
      </c>
      <c r="B1605" s="99" t="s">
        <v>91</v>
      </c>
      <c r="C1605" s="166">
        <f>C1606+C1614+C1615+C1616</f>
        <v>3560741.3699999996</v>
      </c>
      <c r="D1605" s="166">
        <f>D1606+D1614+D1615+D1616</f>
        <v>4078756.08</v>
      </c>
      <c r="E1605" s="444">
        <f>E1606+E1614+E1615+E1616</f>
        <v>4175382.045</v>
      </c>
      <c r="F1605" s="166">
        <f>F1606+F1614+F1615+F1616</f>
        <v>4158262.0050000004</v>
      </c>
      <c r="G1605" s="7">
        <f t="shared" si="97"/>
        <v>0.1454794539037247</v>
      </c>
      <c r="H1605" s="7">
        <f t="shared" si="98"/>
        <v>0.01949268930050857</v>
      </c>
    </row>
    <row r="1606" spans="1:8" s="5" customFormat="1" ht="12.75" hidden="1">
      <c r="A1606" s="62" t="s">
        <v>727</v>
      </c>
      <c r="B1606" s="83" t="s">
        <v>93</v>
      </c>
      <c r="C1606" s="98">
        <f>SUM(C1607:C1613)</f>
        <v>2667222</v>
      </c>
      <c r="D1606" s="98">
        <f>SUM(D1607:D1613)</f>
        <v>3055248</v>
      </c>
      <c r="E1606" s="430">
        <f>SUM(E1607:E1613)</f>
        <v>3127627</v>
      </c>
      <c r="F1606" s="343">
        <f>SUM(F1607:F1613)</f>
        <v>3114803</v>
      </c>
      <c r="G1606" s="7">
        <f t="shared" si="97"/>
        <v>0.14547945390372455</v>
      </c>
      <c r="H1606" s="7">
        <f t="shared" si="98"/>
        <v>0.0194926893005085</v>
      </c>
    </row>
    <row r="1607" spans="1:8" ht="12.75" hidden="1">
      <c r="A1607" s="85" t="s">
        <v>94</v>
      </c>
      <c r="B1607" s="99" t="s">
        <v>95</v>
      </c>
      <c r="C1607" s="166">
        <v>930720</v>
      </c>
      <c r="D1607" s="166">
        <v>1024310</v>
      </c>
      <c r="E1607" s="429">
        <v>1137589</v>
      </c>
      <c r="F1607" s="347">
        <v>1055320</v>
      </c>
      <c r="G1607" s="7">
        <f t="shared" si="97"/>
        <v>0.10055655836341756</v>
      </c>
      <c r="H1607" s="7">
        <f t="shared" si="98"/>
        <v>0.030274038132987083</v>
      </c>
    </row>
    <row r="1608" spans="1:8" ht="12.75" hidden="1">
      <c r="A1608" s="85" t="s">
        <v>94</v>
      </c>
      <c r="B1608" s="99" t="s">
        <v>96</v>
      </c>
      <c r="C1608" s="166">
        <v>1736502</v>
      </c>
      <c r="D1608" s="166">
        <v>2023438</v>
      </c>
      <c r="E1608" s="429">
        <v>1980038</v>
      </c>
      <c r="F1608" s="347">
        <v>2059483</v>
      </c>
      <c r="G1608" s="7">
        <f t="shared" si="97"/>
        <v>0.16523793234905573</v>
      </c>
      <c r="H1608" s="7">
        <f t="shared" si="98"/>
        <v>0.01781374077189417</v>
      </c>
    </row>
    <row r="1609" spans="1:8" ht="12.75" hidden="1">
      <c r="A1609" s="85" t="s">
        <v>97</v>
      </c>
      <c r="B1609" s="99" t="s">
        <v>98</v>
      </c>
      <c r="C1609" s="166"/>
      <c r="D1609" s="166">
        <v>0</v>
      </c>
      <c r="E1609" s="429">
        <v>0</v>
      </c>
      <c r="F1609" s="347">
        <v>0</v>
      </c>
      <c r="G1609" s="7" t="e">
        <f t="shared" si="97"/>
        <v>#DIV/0!</v>
      </c>
      <c r="H1609" s="7" t="e">
        <f t="shared" si="98"/>
        <v>#DIV/0!</v>
      </c>
    </row>
    <row r="1610" spans="1:8" ht="12.75" hidden="1">
      <c r="A1610" s="85"/>
      <c r="B1610" s="99" t="s">
        <v>99</v>
      </c>
      <c r="C1610" s="166"/>
      <c r="D1610" s="166">
        <v>0</v>
      </c>
      <c r="E1610" s="429">
        <v>0</v>
      </c>
      <c r="F1610" s="347">
        <v>0</v>
      </c>
      <c r="G1610" s="7" t="e">
        <f t="shared" si="97"/>
        <v>#DIV/0!</v>
      </c>
      <c r="H1610" s="7" t="e">
        <f t="shared" si="98"/>
        <v>#DIV/0!</v>
      </c>
    </row>
    <row r="1611" spans="1:8" ht="12.75" hidden="1">
      <c r="A1611" s="85" t="s">
        <v>100</v>
      </c>
      <c r="B1611" s="99" t="s">
        <v>101</v>
      </c>
      <c r="C1611" s="166"/>
      <c r="D1611" s="166">
        <v>0</v>
      </c>
      <c r="E1611" s="429">
        <v>0</v>
      </c>
      <c r="F1611" s="347">
        <v>0</v>
      </c>
      <c r="G1611" s="7" t="e">
        <f t="shared" si="97"/>
        <v>#DIV/0!</v>
      </c>
      <c r="H1611" s="7" t="e">
        <f t="shared" si="98"/>
        <v>#DIV/0!</v>
      </c>
    </row>
    <row r="1612" spans="1:8" ht="12.75" hidden="1">
      <c r="A1612" s="85" t="s">
        <v>102</v>
      </c>
      <c r="B1612" s="99" t="s">
        <v>103</v>
      </c>
      <c r="C1612" s="166"/>
      <c r="D1612" s="166">
        <v>0</v>
      </c>
      <c r="E1612" s="429">
        <v>0</v>
      </c>
      <c r="F1612" s="347">
        <v>0</v>
      </c>
      <c r="G1612" s="7" t="e">
        <f t="shared" si="97"/>
        <v>#DIV/0!</v>
      </c>
      <c r="H1612" s="7" t="e">
        <f t="shared" si="98"/>
        <v>#DIV/0!</v>
      </c>
    </row>
    <row r="1613" spans="1:8" ht="12.75" hidden="1">
      <c r="A1613" s="85" t="s">
        <v>104</v>
      </c>
      <c r="B1613" s="99" t="s">
        <v>105</v>
      </c>
      <c r="C1613" s="166">
        <v>0</v>
      </c>
      <c r="D1613" s="166">
        <v>7500</v>
      </c>
      <c r="E1613" s="429">
        <v>10000</v>
      </c>
      <c r="F1613" s="347">
        <v>0</v>
      </c>
      <c r="G1613" s="7" t="e">
        <f t="shared" si="97"/>
        <v>#DIV/0!</v>
      </c>
      <c r="H1613" s="7">
        <f t="shared" si="98"/>
        <v>-1</v>
      </c>
    </row>
    <row r="1614" spans="1:8" s="5" customFormat="1" ht="12.75" hidden="1">
      <c r="A1614" s="62" t="s">
        <v>729</v>
      </c>
      <c r="B1614" s="83" t="s">
        <v>109</v>
      </c>
      <c r="C1614" s="98"/>
      <c r="D1614" s="98"/>
      <c r="E1614" s="430"/>
      <c r="F1614" s="343"/>
      <c r="G1614" s="7" t="e">
        <f t="shared" si="97"/>
        <v>#DIV/0!</v>
      </c>
      <c r="H1614" s="7" t="e">
        <f t="shared" si="98"/>
        <v>#DIV/0!</v>
      </c>
    </row>
    <row r="1615" spans="1:8" s="5" customFormat="1" ht="12.75" hidden="1">
      <c r="A1615" s="62" t="s">
        <v>823</v>
      </c>
      <c r="B1615" s="83" t="s">
        <v>111</v>
      </c>
      <c r="C1615" s="98">
        <f>C1606*0.33</f>
        <v>880183.26</v>
      </c>
      <c r="D1615" s="98">
        <f>D1606*0.33</f>
        <v>1008231.8400000001</v>
      </c>
      <c r="E1615" s="430">
        <f>E1606*0.33</f>
        <v>1032116.91</v>
      </c>
      <c r="F1615" s="343">
        <f>F1606*0.33</f>
        <v>1027884.99</v>
      </c>
      <c r="G1615" s="7">
        <f t="shared" si="97"/>
        <v>0.14547945390372463</v>
      </c>
      <c r="H1615" s="7">
        <f t="shared" si="98"/>
        <v>0.019492689300508407</v>
      </c>
    </row>
    <row r="1616" spans="1:8" s="5" customFormat="1" ht="12.75" hidden="1">
      <c r="A1616" s="62" t="s">
        <v>728</v>
      </c>
      <c r="B1616" s="83" t="s">
        <v>113</v>
      </c>
      <c r="C1616" s="98">
        <f>C1606*0.005</f>
        <v>13336.11</v>
      </c>
      <c r="D1616" s="98">
        <f>D1606*0.005</f>
        <v>15276.24</v>
      </c>
      <c r="E1616" s="430">
        <f>E1606*0.005</f>
        <v>15638.135</v>
      </c>
      <c r="F1616" s="343">
        <f>F1606*0.005</f>
        <v>15574.015</v>
      </c>
      <c r="G1616" s="7">
        <f t="shared" si="97"/>
        <v>0.1454794539037245</v>
      </c>
      <c r="H1616" s="7">
        <f t="shared" si="98"/>
        <v>0.01949268930050848</v>
      </c>
    </row>
    <row r="1617" spans="1:8" ht="12.75">
      <c r="A1617" s="90" t="s">
        <v>550</v>
      </c>
      <c r="B1617" s="99" t="s">
        <v>114</v>
      </c>
      <c r="C1617" s="166">
        <f>C1618+C1629+C1632+C1635+C1645+C1651+C1657+C1664+C1665+C1671+C1673+C1680</f>
        <v>1216557</v>
      </c>
      <c r="D1617" s="166">
        <f>D1618+D1629+D1632+D1635+D1645+D1651+D1657+D1664+D1665+D1671+D1673+D1680</f>
        <v>1162146</v>
      </c>
      <c r="E1617" s="444">
        <f>E1618+E1629+E1632+E1635+E1645+E1651+E1657+E1664+E1665+E1671+E1673+E1680</f>
        <v>1177021</v>
      </c>
      <c r="F1617" s="166">
        <f>F1618+F1629+F1632+F1635+F1645+F1651+F1657+F1664+F1665+F1671+F1673+F1680</f>
        <v>1111661</v>
      </c>
      <c r="G1617" s="7">
        <f t="shared" si="97"/>
        <v>-0.044725401275895825</v>
      </c>
      <c r="H1617" s="7">
        <f t="shared" si="98"/>
        <v>-0.04344118553090576</v>
      </c>
    </row>
    <row r="1618" spans="1:8" s="5" customFormat="1" ht="12.75" hidden="1">
      <c r="A1618" s="62" t="s">
        <v>551</v>
      </c>
      <c r="B1618" s="83" t="s">
        <v>764</v>
      </c>
      <c r="C1618" s="98">
        <f>SUM(C1619:C1628)</f>
        <v>1113557</v>
      </c>
      <c r="D1618" s="98">
        <f>SUM(D1619:D1628)</f>
        <v>42175</v>
      </c>
      <c r="E1618" s="430">
        <f>SUM(E1619:E1628)</f>
        <v>43920</v>
      </c>
      <c r="F1618" s="343">
        <f>SUM(F1619:F1628)</f>
        <v>43920</v>
      </c>
      <c r="G1618" s="7">
        <f t="shared" si="97"/>
        <v>-0.962125872317268</v>
      </c>
      <c r="H1618" s="7">
        <f t="shared" si="98"/>
        <v>0.04137522228808536</v>
      </c>
    </row>
    <row r="1619" spans="1:8" ht="12.75" hidden="1">
      <c r="A1619" s="85" t="s">
        <v>94</v>
      </c>
      <c r="B1619" s="99" t="s">
        <v>117</v>
      </c>
      <c r="C1619" s="166">
        <v>1113557</v>
      </c>
      <c r="D1619" s="166">
        <v>42175</v>
      </c>
      <c r="E1619" s="429">
        <v>8000</v>
      </c>
      <c r="F1619" s="347">
        <v>8000</v>
      </c>
      <c r="G1619" s="7">
        <f t="shared" si="97"/>
        <v>-0.962125872317268</v>
      </c>
      <c r="H1619" s="7">
        <f t="shared" si="98"/>
        <v>-0.8103141671606402</v>
      </c>
    </row>
    <row r="1620" spans="1:8" ht="12.75" hidden="1">
      <c r="A1620" s="85" t="s">
        <v>97</v>
      </c>
      <c r="B1620" s="99" t="s">
        <v>118</v>
      </c>
      <c r="C1620" s="166">
        <v>0</v>
      </c>
      <c r="D1620" s="166">
        <v>0</v>
      </c>
      <c r="E1620" s="429">
        <v>3000</v>
      </c>
      <c r="F1620" s="347">
        <v>3000</v>
      </c>
      <c r="G1620" s="7" t="e">
        <f t="shared" si="97"/>
        <v>#DIV/0!</v>
      </c>
      <c r="H1620" s="7" t="e">
        <f t="shared" si="98"/>
        <v>#DIV/0!</v>
      </c>
    </row>
    <row r="1621" spans="1:8" ht="12.75" hidden="1">
      <c r="A1621" s="85" t="s">
        <v>100</v>
      </c>
      <c r="B1621" s="99" t="s">
        <v>119</v>
      </c>
      <c r="C1621" s="166">
        <v>0</v>
      </c>
      <c r="D1621" s="166">
        <v>0</v>
      </c>
      <c r="E1621" s="429">
        <v>2000</v>
      </c>
      <c r="F1621" s="347">
        <v>2000</v>
      </c>
      <c r="G1621" s="7" t="e">
        <f t="shared" si="97"/>
        <v>#DIV/0!</v>
      </c>
      <c r="H1621" s="7" t="e">
        <f aca="true" t="shared" si="99" ref="H1621:H1683">(F1621-D1621)/D1621</f>
        <v>#DIV/0!</v>
      </c>
    </row>
    <row r="1622" spans="1:8" ht="12.75" hidden="1">
      <c r="A1622" s="85" t="s">
        <v>102</v>
      </c>
      <c r="B1622" s="99" t="s">
        <v>120</v>
      </c>
      <c r="C1622" s="166">
        <v>0</v>
      </c>
      <c r="D1622" s="166">
        <v>0</v>
      </c>
      <c r="E1622" s="429">
        <v>2000</v>
      </c>
      <c r="F1622" s="347">
        <v>2000</v>
      </c>
      <c r="G1622" s="7" t="e">
        <f t="shared" si="97"/>
        <v>#DIV/0!</v>
      </c>
      <c r="H1622" s="7" t="e">
        <f t="shared" si="99"/>
        <v>#DIV/0!</v>
      </c>
    </row>
    <row r="1623" spans="1:8" ht="12.75" hidden="1">
      <c r="A1623" s="85" t="s">
        <v>104</v>
      </c>
      <c r="B1623" s="99" t="s">
        <v>121</v>
      </c>
      <c r="C1623" s="166">
        <v>0</v>
      </c>
      <c r="D1623" s="166">
        <v>0</v>
      </c>
      <c r="E1623" s="429">
        <v>20000</v>
      </c>
      <c r="F1623" s="347">
        <v>20000</v>
      </c>
      <c r="G1623" s="7" t="e">
        <f t="shared" si="97"/>
        <v>#DIV/0!</v>
      </c>
      <c r="H1623" s="7" t="e">
        <f t="shared" si="99"/>
        <v>#DIV/0!</v>
      </c>
    </row>
    <row r="1624" spans="1:8" ht="12.75" hidden="1">
      <c r="A1624" s="85" t="s">
        <v>122</v>
      </c>
      <c r="B1624" s="99" t="s">
        <v>123</v>
      </c>
      <c r="C1624" s="166">
        <v>0</v>
      </c>
      <c r="D1624" s="166">
        <v>0</v>
      </c>
      <c r="E1624" s="429">
        <v>0</v>
      </c>
      <c r="F1624" s="347">
        <v>0</v>
      </c>
      <c r="G1624" s="7" t="e">
        <f t="shared" si="97"/>
        <v>#DIV/0!</v>
      </c>
      <c r="H1624" s="7" t="e">
        <f t="shared" si="99"/>
        <v>#DIV/0!</v>
      </c>
    </row>
    <row r="1625" spans="1:8" ht="12.75" hidden="1">
      <c r="A1625" s="85" t="s">
        <v>124</v>
      </c>
      <c r="B1625" s="99" t="s">
        <v>125</v>
      </c>
      <c r="C1625" s="166"/>
      <c r="D1625" s="166">
        <v>0</v>
      </c>
      <c r="E1625" s="429">
        <v>0</v>
      </c>
      <c r="F1625" s="347">
        <v>0</v>
      </c>
      <c r="G1625" s="7" t="e">
        <f t="shared" si="97"/>
        <v>#DIV/0!</v>
      </c>
      <c r="H1625" s="7" t="e">
        <f t="shared" si="99"/>
        <v>#DIV/0!</v>
      </c>
    </row>
    <row r="1626" spans="1:8" ht="12.75" hidden="1">
      <c r="A1626" s="85" t="s">
        <v>126</v>
      </c>
      <c r="B1626" s="99" t="s">
        <v>127</v>
      </c>
      <c r="C1626" s="166"/>
      <c r="D1626" s="166">
        <v>0</v>
      </c>
      <c r="E1626" s="429">
        <v>0</v>
      </c>
      <c r="F1626" s="347">
        <v>0</v>
      </c>
      <c r="G1626" s="7" t="e">
        <f t="shared" si="97"/>
        <v>#DIV/0!</v>
      </c>
      <c r="H1626" s="7" t="e">
        <f t="shared" si="99"/>
        <v>#DIV/0!</v>
      </c>
    </row>
    <row r="1627" spans="1:8" ht="12.75" hidden="1">
      <c r="A1627" s="85" t="s">
        <v>128</v>
      </c>
      <c r="B1627" s="99" t="s">
        <v>129</v>
      </c>
      <c r="C1627" s="166">
        <v>0</v>
      </c>
      <c r="D1627" s="166">
        <v>0</v>
      </c>
      <c r="E1627" s="429">
        <v>3920</v>
      </c>
      <c r="F1627" s="347">
        <v>3920</v>
      </c>
      <c r="G1627" s="7" t="e">
        <f t="shared" si="97"/>
        <v>#DIV/0!</v>
      </c>
      <c r="H1627" s="7" t="e">
        <f t="shared" si="99"/>
        <v>#DIV/0!</v>
      </c>
    </row>
    <row r="1628" spans="1:8" ht="12.75" hidden="1">
      <c r="A1628" s="85" t="s">
        <v>130</v>
      </c>
      <c r="B1628" s="99" t="s">
        <v>131</v>
      </c>
      <c r="C1628" s="166">
        <v>0</v>
      </c>
      <c r="D1628" s="166">
        <v>0</v>
      </c>
      <c r="E1628" s="429">
        <v>5000</v>
      </c>
      <c r="F1628" s="347">
        <v>5000</v>
      </c>
      <c r="G1628" s="7" t="e">
        <f t="shared" si="97"/>
        <v>#DIV/0!</v>
      </c>
      <c r="H1628" s="7" t="e">
        <f t="shared" si="99"/>
        <v>#DIV/0!</v>
      </c>
    </row>
    <row r="1629" spans="1:8" s="5" customFormat="1" ht="12.75" hidden="1">
      <c r="A1629" s="62" t="s">
        <v>552</v>
      </c>
      <c r="B1629" s="83" t="s">
        <v>133</v>
      </c>
      <c r="C1629" s="98">
        <f>SUM(C1630:C1631)</f>
        <v>0</v>
      </c>
      <c r="D1629" s="98">
        <f>SUM(D1630:D1631)</f>
        <v>25000</v>
      </c>
      <c r="E1629" s="367">
        <f>SUM(E1630:E1631)</f>
        <v>25000</v>
      </c>
      <c r="F1629" s="343">
        <f>SUM(F1630:F1631)</f>
        <v>25000</v>
      </c>
      <c r="G1629" s="7" t="e">
        <f t="shared" si="97"/>
        <v>#DIV/0!</v>
      </c>
      <c r="H1629" s="7">
        <f t="shared" si="99"/>
        <v>0</v>
      </c>
    </row>
    <row r="1630" spans="1:8" ht="12.75" hidden="1">
      <c r="A1630" s="85" t="s">
        <v>94</v>
      </c>
      <c r="B1630" s="99" t="s">
        <v>134</v>
      </c>
      <c r="C1630" s="166">
        <v>0</v>
      </c>
      <c r="D1630" s="166">
        <v>5000</v>
      </c>
      <c r="E1630" s="366">
        <v>5000</v>
      </c>
      <c r="F1630" s="347">
        <v>5000</v>
      </c>
      <c r="G1630" s="7" t="e">
        <f aca="true" t="shared" si="100" ref="G1630:G1662">(D1630-C1630)/C1630</f>
        <v>#DIV/0!</v>
      </c>
      <c r="H1630" s="7">
        <f t="shared" si="99"/>
        <v>0</v>
      </c>
    </row>
    <row r="1631" spans="1:8" ht="12.75" hidden="1">
      <c r="A1631" s="85" t="s">
        <v>97</v>
      </c>
      <c r="B1631" s="99" t="s">
        <v>135</v>
      </c>
      <c r="C1631" s="166">
        <v>0</v>
      </c>
      <c r="D1631" s="166">
        <v>20000</v>
      </c>
      <c r="E1631" s="366">
        <v>20000</v>
      </c>
      <c r="F1631" s="347">
        <v>20000</v>
      </c>
      <c r="G1631" s="7" t="e">
        <f t="shared" si="100"/>
        <v>#DIV/0!</v>
      </c>
      <c r="H1631" s="7">
        <f t="shared" si="99"/>
        <v>0</v>
      </c>
    </row>
    <row r="1632" spans="1:8" s="5" customFormat="1" ht="12.75" hidden="1">
      <c r="A1632" s="62" t="s">
        <v>553</v>
      </c>
      <c r="B1632" s="83" t="s">
        <v>137</v>
      </c>
      <c r="C1632" s="98">
        <f>SUM(C1633:C1634)</f>
        <v>0</v>
      </c>
      <c r="D1632" s="98">
        <f>SUM(D1633:D1634)</f>
        <v>44886</v>
      </c>
      <c r="E1632" s="430">
        <f>SUM(E1633:E1634)</f>
        <v>50986</v>
      </c>
      <c r="F1632" s="343">
        <f>SUM(F1633:F1634)</f>
        <v>59301</v>
      </c>
      <c r="G1632" s="7" t="e">
        <f t="shared" si="100"/>
        <v>#DIV/0!</v>
      </c>
      <c r="H1632" s="7">
        <f t="shared" si="99"/>
        <v>0.32114690549391794</v>
      </c>
    </row>
    <row r="1633" spans="1:8" ht="12.75" hidden="1">
      <c r="A1633" s="85" t="s">
        <v>94</v>
      </c>
      <c r="B1633" s="99" t="s">
        <v>138</v>
      </c>
      <c r="C1633" s="166">
        <v>0</v>
      </c>
      <c r="D1633" s="166">
        <v>8000</v>
      </c>
      <c r="E1633" s="366">
        <v>8000</v>
      </c>
      <c r="F1633" s="347">
        <v>8000</v>
      </c>
      <c r="G1633" s="7" t="e">
        <f t="shared" si="100"/>
        <v>#DIV/0!</v>
      </c>
      <c r="H1633" s="7">
        <f t="shared" si="99"/>
        <v>0</v>
      </c>
    </row>
    <row r="1634" spans="1:8" ht="12.75" hidden="1">
      <c r="A1634" s="85" t="s">
        <v>94</v>
      </c>
      <c r="B1634" s="99" t="s">
        <v>139</v>
      </c>
      <c r="C1634" s="166">
        <v>0</v>
      </c>
      <c r="D1634" s="166">
        <v>36886</v>
      </c>
      <c r="E1634" s="429">
        <v>42986</v>
      </c>
      <c r="F1634" s="345">
        <v>51301</v>
      </c>
      <c r="G1634" s="7" t="e">
        <f t="shared" si="100"/>
        <v>#DIV/0!</v>
      </c>
      <c r="H1634" s="7">
        <f t="shared" si="99"/>
        <v>0.3907986770048257</v>
      </c>
    </row>
    <row r="1635" spans="1:8" s="5" customFormat="1" ht="12.75" hidden="1">
      <c r="A1635" s="62" t="s">
        <v>746</v>
      </c>
      <c r="B1635" s="83" t="s">
        <v>805</v>
      </c>
      <c r="C1635" s="98">
        <f>SUM(C1636:C1644)</f>
        <v>0</v>
      </c>
      <c r="D1635" s="98">
        <f>SUM(D1636:D1644)</f>
        <v>710000</v>
      </c>
      <c r="E1635" s="430">
        <f>SUM(E1636:E1644)</f>
        <v>730000</v>
      </c>
      <c r="F1635" s="343">
        <f>SUM(F1636:F1644)</f>
        <v>660000</v>
      </c>
      <c r="G1635" s="7" t="e">
        <f t="shared" si="100"/>
        <v>#DIV/0!</v>
      </c>
      <c r="H1635" s="7">
        <f t="shared" si="99"/>
        <v>-0.07042253521126761</v>
      </c>
    </row>
    <row r="1636" spans="1:8" ht="12.75" hidden="1">
      <c r="A1636" s="85" t="s">
        <v>94</v>
      </c>
      <c r="B1636" s="99" t="s">
        <v>142</v>
      </c>
      <c r="C1636" s="166">
        <v>0</v>
      </c>
      <c r="D1636" s="166">
        <v>300000</v>
      </c>
      <c r="E1636" s="366">
        <v>300000</v>
      </c>
      <c r="F1636" s="347">
        <v>300000</v>
      </c>
      <c r="G1636" s="7" t="e">
        <f t="shared" si="100"/>
        <v>#DIV/0!</v>
      </c>
      <c r="H1636" s="7">
        <f t="shared" si="99"/>
        <v>0</v>
      </c>
    </row>
    <row r="1637" spans="1:8" ht="12.75" hidden="1">
      <c r="A1637" s="85" t="s">
        <v>97</v>
      </c>
      <c r="B1637" s="99" t="s">
        <v>143</v>
      </c>
      <c r="C1637" s="166">
        <v>0</v>
      </c>
      <c r="D1637" s="166">
        <v>180000</v>
      </c>
      <c r="E1637" s="366">
        <v>180000</v>
      </c>
      <c r="F1637" s="347">
        <v>180000</v>
      </c>
      <c r="G1637" s="7" t="e">
        <f t="shared" si="100"/>
        <v>#DIV/0!</v>
      </c>
      <c r="H1637" s="7">
        <f t="shared" si="99"/>
        <v>0</v>
      </c>
    </row>
    <row r="1638" spans="1:8" ht="12.75" hidden="1">
      <c r="A1638" s="85" t="s">
        <v>100</v>
      </c>
      <c r="B1638" s="99" t="s">
        <v>144</v>
      </c>
      <c r="C1638" s="166">
        <v>0</v>
      </c>
      <c r="D1638" s="166">
        <v>60000</v>
      </c>
      <c r="E1638" s="366">
        <v>60000</v>
      </c>
      <c r="F1638" s="347">
        <v>60000</v>
      </c>
      <c r="G1638" s="7" t="e">
        <f t="shared" si="100"/>
        <v>#DIV/0!</v>
      </c>
      <c r="H1638" s="7">
        <f t="shared" si="99"/>
        <v>0</v>
      </c>
    </row>
    <row r="1639" spans="1:8" ht="12.75" hidden="1">
      <c r="A1639" s="85" t="s">
        <v>102</v>
      </c>
      <c r="B1639" s="99" t="s">
        <v>145</v>
      </c>
      <c r="C1639" s="166">
        <v>0</v>
      </c>
      <c r="D1639" s="166">
        <v>50000</v>
      </c>
      <c r="E1639" s="366">
        <v>50000</v>
      </c>
      <c r="F1639" s="347">
        <v>50000</v>
      </c>
      <c r="G1639" s="7" t="e">
        <f t="shared" si="100"/>
        <v>#DIV/0!</v>
      </c>
      <c r="H1639" s="7">
        <f t="shared" si="99"/>
        <v>0</v>
      </c>
    </row>
    <row r="1640" spans="1:8" ht="12.75" hidden="1">
      <c r="A1640" s="85" t="s">
        <v>122</v>
      </c>
      <c r="B1640" s="99" t="s">
        <v>146</v>
      </c>
      <c r="C1640" s="166">
        <v>0</v>
      </c>
      <c r="D1640" s="166">
        <v>50000</v>
      </c>
      <c r="E1640" s="429">
        <v>70000</v>
      </c>
      <c r="F1640" s="347">
        <v>0</v>
      </c>
      <c r="G1640" s="7" t="e">
        <f t="shared" si="100"/>
        <v>#DIV/0!</v>
      </c>
      <c r="H1640" s="7">
        <f t="shared" si="99"/>
        <v>-1</v>
      </c>
    </row>
    <row r="1641" spans="1:8" ht="12.75" hidden="1">
      <c r="A1641" s="85" t="s">
        <v>124</v>
      </c>
      <c r="B1641" s="99" t="s">
        <v>147</v>
      </c>
      <c r="C1641" s="166">
        <v>0</v>
      </c>
      <c r="D1641" s="166">
        <v>0</v>
      </c>
      <c r="E1641" s="366">
        <v>0</v>
      </c>
      <c r="F1641" s="347">
        <v>0</v>
      </c>
      <c r="G1641" s="7" t="e">
        <f t="shared" si="100"/>
        <v>#DIV/0!</v>
      </c>
      <c r="H1641" s="7" t="e">
        <f t="shared" si="99"/>
        <v>#DIV/0!</v>
      </c>
    </row>
    <row r="1642" spans="1:8" ht="12.75" hidden="1">
      <c r="A1642" s="85"/>
      <c r="B1642" s="99" t="s">
        <v>148</v>
      </c>
      <c r="C1642" s="166">
        <v>0</v>
      </c>
      <c r="D1642" s="166">
        <v>0</v>
      </c>
      <c r="E1642" s="366">
        <v>0</v>
      </c>
      <c r="F1642" s="347">
        <v>0</v>
      </c>
      <c r="G1642" s="7" t="e">
        <f t="shared" si="100"/>
        <v>#DIV/0!</v>
      </c>
      <c r="H1642" s="7" t="e">
        <f t="shared" si="99"/>
        <v>#DIV/0!</v>
      </c>
    </row>
    <row r="1643" spans="1:8" ht="12.75" hidden="1">
      <c r="A1643" s="85" t="s">
        <v>126</v>
      </c>
      <c r="B1643" s="99" t="s">
        <v>149</v>
      </c>
      <c r="C1643" s="166">
        <v>0</v>
      </c>
      <c r="D1643" s="166">
        <v>20000</v>
      </c>
      <c r="E1643" s="366">
        <v>20000</v>
      </c>
      <c r="F1643" s="347">
        <v>20000</v>
      </c>
      <c r="G1643" s="7" t="e">
        <f t="shared" si="100"/>
        <v>#DIV/0!</v>
      </c>
      <c r="H1643" s="7">
        <f t="shared" si="99"/>
        <v>0</v>
      </c>
    </row>
    <row r="1644" spans="1:8" ht="12.75" hidden="1">
      <c r="A1644" s="85" t="s">
        <v>128</v>
      </c>
      <c r="B1644" s="99" t="s">
        <v>150</v>
      </c>
      <c r="C1644" s="166">
        <v>0</v>
      </c>
      <c r="D1644" s="166">
        <v>50000</v>
      </c>
      <c r="E1644" s="366">
        <v>50000</v>
      </c>
      <c r="F1644" s="347">
        <v>50000</v>
      </c>
      <c r="G1644" s="7" t="e">
        <f t="shared" si="100"/>
        <v>#DIV/0!</v>
      </c>
      <c r="H1644" s="7">
        <f t="shared" si="99"/>
        <v>0</v>
      </c>
    </row>
    <row r="1645" spans="1:8" s="5" customFormat="1" ht="12.75" hidden="1">
      <c r="A1645" s="62" t="s">
        <v>749</v>
      </c>
      <c r="B1645" s="83" t="s">
        <v>152</v>
      </c>
      <c r="C1645" s="98">
        <f>SUM(C1646:C1650)</f>
        <v>0</v>
      </c>
      <c r="D1645" s="98">
        <f>SUM(D1646:D1650)</f>
        <v>10000</v>
      </c>
      <c r="E1645" s="367">
        <f>SUM(E1646:E1650)</f>
        <v>10000</v>
      </c>
      <c r="F1645" s="343">
        <f>SUM(F1646:F1650)</f>
        <v>10000</v>
      </c>
      <c r="G1645" s="7" t="e">
        <f t="shared" si="100"/>
        <v>#DIV/0!</v>
      </c>
      <c r="H1645" s="7">
        <f t="shared" si="99"/>
        <v>0</v>
      </c>
    </row>
    <row r="1646" spans="1:8" ht="12.75" hidden="1">
      <c r="A1646" s="85" t="s">
        <v>94</v>
      </c>
      <c r="B1646" s="99" t="s">
        <v>153</v>
      </c>
      <c r="C1646" s="166">
        <v>0</v>
      </c>
      <c r="D1646" s="166">
        <v>0</v>
      </c>
      <c r="E1646" s="366">
        <v>0</v>
      </c>
      <c r="F1646" s="347">
        <v>0</v>
      </c>
      <c r="G1646" s="7" t="e">
        <f t="shared" si="100"/>
        <v>#DIV/0!</v>
      </c>
      <c r="H1646" s="7" t="e">
        <f t="shared" si="99"/>
        <v>#DIV/0!</v>
      </c>
    </row>
    <row r="1647" spans="1:8" ht="12.75" hidden="1">
      <c r="A1647" s="85" t="s">
        <v>97</v>
      </c>
      <c r="B1647" s="99" t="s">
        <v>146</v>
      </c>
      <c r="C1647" s="166">
        <v>0</v>
      </c>
      <c r="D1647" s="166">
        <v>0</v>
      </c>
      <c r="E1647" s="366">
        <v>0</v>
      </c>
      <c r="F1647" s="347">
        <v>0</v>
      </c>
      <c r="G1647" s="7" t="e">
        <f t="shared" si="100"/>
        <v>#DIV/0!</v>
      </c>
      <c r="H1647" s="7" t="e">
        <f t="shared" si="99"/>
        <v>#DIV/0!</v>
      </c>
    </row>
    <row r="1648" spans="1:8" ht="12.75" hidden="1">
      <c r="A1648" s="85" t="s">
        <v>100</v>
      </c>
      <c r="B1648" s="99" t="s">
        <v>154</v>
      </c>
      <c r="C1648" s="166">
        <v>0</v>
      </c>
      <c r="D1648" s="166">
        <v>0</v>
      </c>
      <c r="E1648" s="366">
        <v>0</v>
      </c>
      <c r="F1648" s="347">
        <v>0</v>
      </c>
      <c r="G1648" s="7" t="e">
        <f t="shared" si="100"/>
        <v>#DIV/0!</v>
      </c>
      <c r="H1648" s="7" t="e">
        <f t="shared" si="99"/>
        <v>#DIV/0!</v>
      </c>
    </row>
    <row r="1649" spans="1:8" ht="12.75" hidden="1">
      <c r="A1649" s="85" t="s">
        <v>126</v>
      </c>
      <c r="B1649" s="99" t="s">
        <v>155</v>
      </c>
      <c r="C1649" s="166">
        <v>0</v>
      </c>
      <c r="D1649" s="166">
        <v>10000</v>
      </c>
      <c r="E1649" s="366">
        <v>10000</v>
      </c>
      <c r="F1649" s="347">
        <v>10000</v>
      </c>
      <c r="G1649" s="7" t="e">
        <f t="shared" si="100"/>
        <v>#DIV/0!</v>
      </c>
      <c r="H1649" s="7">
        <f t="shared" si="99"/>
        <v>0</v>
      </c>
    </row>
    <row r="1650" spans="1:8" ht="12.75" hidden="1">
      <c r="A1650" s="85" t="s">
        <v>128</v>
      </c>
      <c r="B1650" s="99" t="s">
        <v>156</v>
      </c>
      <c r="C1650" s="166">
        <v>0</v>
      </c>
      <c r="D1650" s="166">
        <v>0</v>
      </c>
      <c r="E1650" s="366">
        <v>0</v>
      </c>
      <c r="F1650" s="347">
        <v>0</v>
      </c>
      <c r="G1650" s="7" t="e">
        <f t="shared" si="100"/>
        <v>#DIV/0!</v>
      </c>
      <c r="H1650" s="7" t="e">
        <f t="shared" si="99"/>
        <v>#DIV/0!</v>
      </c>
    </row>
    <row r="1651" spans="1:8" s="5" customFormat="1" ht="12.75" hidden="1">
      <c r="A1651" s="62" t="s">
        <v>554</v>
      </c>
      <c r="B1651" s="83" t="s">
        <v>158</v>
      </c>
      <c r="C1651" s="98">
        <f>SUM(C1652:C1656)</f>
        <v>0</v>
      </c>
      <c r="D1651" s="98">
        <f>SUM(D1652:D1656)</f>
        <v>22500</v>
      </c>
      <c r="E1651" s="430">
        <f>SUM(E1652:E1656)</f>
        <v>25000</v>
      </c>
      <c r="F1651" s="343">
        <f>SUM(F1652:F1656)</f>
        <v>25000</v>
      </c>
      <c r="G1651" s="7" t="e">
        <f t="shared" si="100"/>
        <v>#DIV/0!</v>
      </c>
      <c r="H1651" s="7">
        <f t="shared" si="99"/>
        <v>0.1111111111111111</v>
      </c>
    </row>
    <row r="1652" spans="1:8" ht="12.75" hidden="1">
      <c r="A1652" s="85" t="s">
        <v>94</v>
      </c>
      <c r="B1652" s="99" t="s">
        <v>159</v>
      </c>
      <c r="C1652" s="166">
        <v>0</v>
      </c>
      <c r="D1652" s="166">
        <v>15000</v>
      </c>
      <c r="E1652" s="366">
        <v>15000</v>
      </c>
      <c r="F1652" s="347">
        <v>15000</v>
      </c>
      <c r="G1652" s="7" t="e">
        <f t="shared" si="100"/>
        <v>#DIV/0!</v>
      </c>
      <c r="H1652" s="7">
        <f t="shared" si="99"/>
        <v>0</v>
      </c>
    </row>
    <row r="1653" spans="1:8" ht="12.75" hidden="1">
      <c r="A1653" s="85" t="s">
        <v>97</v>
      </c>
      <c r="B1653" s="99" t="s">
        <v>160</v>
      </c>
      <c r="C1653" s="166">
        <v>0</v>
      </c>
      <c r="D1653" s="166">
        <v>5000</v>
      </c>
      <c r="E1653" s="366">
        <v>5000</v>
      </c>
      <c r="F1653" s="347">
        <v>5000</v>
      </c>
      <c r="G1653" s="7" t="e">
        <f t="shared" si="100"/>
        <v>#DIV/0!</v>
      </c>
      <c r="H1653" s="7">
        <f t="shared" si="99"/>
        <v>0</v>
      </c>
    </row>
    <row r="1654" spans="1:8" ht="12.75" hidden="1">
      <c r="A1654" s="85" t="s">
        <v>100</v>
      </c>
      <c r="B1654" s="99" t="s">
        <v>161</v>
      </c>
      <c r="C1654" s="166">
        <v>0</v>
      </c>
      <c r="D1654" s="166">
        <v>2500</v>
      </c>
      <c r="E1654" s="429">
        <v>5000</v>
      </c>
      <c r="F1654" s="347">
        <v>5000</v>
      </c>
      <c r="G1654" s="7" t="e">
        <f t="shared" si="100"/>
        <v>#DIV/0!</v>
      </c>
      <c r="H1654" s="7">
        <f t="shared" si="99"/>
        <v>1</v>
      </c>
    </row>
    <row r="1655" spans="1:8" ht="12.75" hidden="1">
      <c r="A1655" s="85" t="s">
        <v>102</v>
      </c>
      <c r="B1655" s="99" t="s">
        <v>824</v>
      </c>
      <c r="C1655" s="166"/>
      <c r="D1655" s="166"/>
      <c r="E1655" s="366">
        <v>0</v>
      </c>
      <c r="F1655" s="347"/>
      <c r="G1655" s="7"/>
      <c r="H1655" s="7" t="e">
        <f t="shared" si="99"/>
        <v>#DIV/0!</v>
      </c>
    </row>
    <row r="1656" spans="1:8" ht="12.75" hidden="1">
      <c r="A1656" s="85" t="s">
        <v>128</v>
      </c>
      <c r="B1656" s="99" t="s">
        <v>162</v>
      </c>
      <c r="C1656" s="166">
        <v>0</v>
      </c>
      <c r="D1656" s="166">
        <v>0</v>
      </c>
      <c r="E1656" s="366">
        <v>0</v>
      </c>
      <c r="F1656" s="347">
        <v>0</v>
      </c>
      <c r="G1656" s="7" t="e">
        <f t="shared" si="100"/>
        <v>#DIV/0!</v>
      </c>
      <c r="H1656" s="7" t="e">
        <f t="shared" si="99"/>
        <v>#DIV/0!</v>
      </c>
    </row>
    <row r="1657" spans="1:8" s="5" customFormat="1" ht="12.75" hidden="1">
      <c r="A1657" s="62" t="s">
        <v>555</v>
      </c>
      <c r="B1657" s="83" t="s">
        <v>164</v>
      </c>
      <c r="C1657" s="98">
        <f>SUM(C1658:C1663)</f>
        <v>0</v>
      </c>
      <c r="D1657" s="98">
        <f>SUM(D1658:D1663)</f>
        <v>30125</v>
      </c>
      <c r="E1657" s="430">
        <f>SUM(E1658:E1663)</f>
        <v>43920</v>
      </c>
      <c r="F1657" s="343">
        <f>SUM(F1658:F1663)</f>
        <v>43920</v>
      </c>
      <c r="G1657" s="7" t="e">
        <f t="shared" si="100"/>
        <v>#DIV/0!</v>
      </c>
      <c r="H1657" s="7">
        <f t="shared" si="99"/>
        <v>0.45792531120331953</v>
      </c>
    </row>
    <row r="1658" spans="1:8" ht="12.75" hidden="1">
      <c r="A1658" s="85" t="s">
        <v>94</v>
      </c>
      <c r="B1658" s="99" t="s">
        <v>165</v>
      </c>
      <c r="C1658" s="166">
        <v>0</v>
      </c>
      <c r="D1658" s="166">
        <v>30125</v>
      </c>
      <c r="E1658" s="429">
        <v>25000</v>
      </c>
      <c r="F1658" s="347">
        <v>25000</v>
      </c>
      <c r="G1658" s="7" t="e">
        <f t="shared" si="100"/>
        <v>#DIV/0!</v>
      </c>
      <c r="H1658" s="7">
        <f t="shared" si="99"/>
        <v>-0.17012448132780084</v>
      </c>
    </row>
    <row r="1659" spans="1:8" ht="12.75" hidden="1">
      <c r="A1659" s="85" t="s">
        <v>97</v>
      </c>
      <c r="B1659" s="99" t="s">
        <v>166</v>
      </c>
      <c r="C1659" s="166">
        <v>0</v>
      </c>
      <c r="D1659" s="166">
        <v>0</v>
      </c>
      <c r="E1659" s="429">
        <v>0</v>
      </c>
      <c r="F1659" s="347">
        <v>0</v>
      </c>
      <c r="G1659" s="7" t="e">
        <f t="shared" si="100"/>
        <v>#DIV/0!</v>
      </c>
      <c r="H1659" s="7" t="e">
        <f t="shared" si="99"/>
        <v>#DIV/0!</v>
      </c>
    </row>
    <row r="1660" spans="1:8" ht="12.75" hidden="1">
      <c r="A1660" s="85" t="s">
        <v>100</v>
      </c>
      <c r="B1660" s="99" t="s">
        <v>167</v>
      </c>
      <c r="C1660" s="166">
        <v>0</v>
      </c>
      <c r="D1660" s="166">
        <v>0</v>
      </c>
      <c r="E1660" s="429">
        <v>18920</v>
      </c>
      <c r="F1660" s="347">
        <v>18920</v>
      </c>
      <c r="G1660" s="7" t="e">
        <f t="shared" si="100"/>
        <v>#DIV/0!</v>
      </c>
      <c r="H1660" s="7" t="e">
        <f t="shared" si="99"/>
        <v>#DIV/0!</v>
      </c>
    </row>
    <row r="1661" spans="1:8" ht="12.75" hidden="1">
      <c r="A1661" s="85" t="s">
        <v>102</v>
      </c>
      <c r="B1661" s="99" t="s">
        <v>168</v>
      </c>
      <c r="C1661" s="166">
        <v>0</v>
      </c>
      <c r="D1661" s="166">
        <v>0</v>
      </c>
      <c r="E1661" s="366">
        <v>0</v>
      </c>
      <c r="F1661" s="347">
        <v>0</v>
      </c>
      <c r="G1661" s="7" t="e">
        <f t="shared" si="100"/>
        <v>#DIV/0!</v>
      </c>
      <c r="H1661" s="7" t="e">
        <f t="shared" si="99"/>
        <v>#DIV/0!</v>
      </c>
    </row>
    <row r="1662" spans="1:8" ht="12.75" hidden="1">
      <c r="A1662" s="85" t="s">
        <v>122</v>
      </c>
      <c r="B1662" s="99" t="s">
        <v>169</v>
      </c>
      <c r="C1662" s="166">
        <v>0</v>
      </c>
      <c r="D1662" s="166">
        <v>0</v>
      </c>
      <c r="E1662" s="366">
        <v>0</v>
      </c>
      <c r="F1662" s="347">
        <v>0</v>
      </c>
      <c r="G1662" s="7" t="e">
        <f t="shared" si="100"/>
        <v>#DIV/0!</v>
      </c>
      <c r="H1662" s="7" t="e">
        <f t="shared" si="99"/>
        <v>#DIV/0!</v>
      </c>
    </row>
    <row r="1663" spans="1:8" ht="12.75" hidden="1">
      <c r="A1663" s="85" t="s">
        <v>128</v>
      </c>
      <c r="B1663" s="99" t="s">
        <v>170</v>
      </c>
      <c r="C1663" s="166">
        <v>0</v>
      </c>
      <c r="D1663" s="166">
        <v>0</v>
      </c>
      <c r="E1663" s="366">
        <v>0</v>
      </c>
      <c r="F1663" s="347">
        <v>0</v>
      </c>
      <c r="G1663" s="7" t="e">
        <f aca="true" t="shared" si="101" ref="G1663:G1680">(D1663-C1663)/C1663</f>
        <v>#DIV/0!</v>
      </c>
      <c r="H1663" s="7" t="e">
        <f t="shared" si="99"/>
        <v>#DIV/0!</v>
      </c>
    </row>
    <row r="1664" spans="1:8" s="5" customFormat="1" ht="12.75" hidden="1">
      <c r="A1664" s="62" t="s">
        <v>806</v>
      </c>
      <c r="B1664" s="83" t="s">
        <v>807</v>
      </c>
      <c r="C1664" s="98">
        <v>0</v>
      </c>
      <c r="D1664" s="98">
        <v>12050</v>
      </c>
      <c r="E1664" s="430">
        <v>0</v>
      </c>
      <c r="F1664" s="343"/>
      <c r="G1664" s="7" t="e">
        <f t="shared" si="101"/>
        <v>#DIV/0!</v>
      </c>
      <c r="H1664" s="7">
        <f t="shared" si="99"/>
        <v>-1</v>
      </c>
    </row>
    <row r="1665" spans="1:8" s="5" customFormat="1" ht="12.75" hidden="1">
      <c r="A1665" s="62" t="s">
        <v>797</v>
      </c>
      <c r="B1665" s="83" t="s">
        <v>174</v>
      </c>
      <c r="C1665" s="98">
        <f>SUM(C1666:C1670)</f>
        <v>103000</v>
      </c>
      <c r="D1665" s="98">
        <f>SUM(D1666:D1670)</f>
        <v>175800</v>
      </c>
      <c r="E1665" s="430">
        <f>SUM(E1666:E1670)</f>
        <v>141500</v>
      </c>
      <c r="F1665" s="343">
        <f>SUM(F1666:F1670)</f>
        <v>141500</v>
      </c>
      <c r="G1665" s="7">
        <f t="shared" si="101"/>
        <v>0.7067961165048544</v>
      </c>
      <c r="H1665" s="7">
        <f t="shared" si="99"/>
        <v>-0.1951080773606371</v>
      </c>
    </row>
    <row r="1666" spans="1:8" ht="12.75" hidden="1">
      <c r="A1666" s="85" t="s">
        <v>94</v>
      </c>
      <c r="B1666" s="186" t="s">
        <v>175</v>
      </c>
      <c r="C1666" s="166"/>
      <c r="D1666" s="166"/>
      <c r="E1666" s="429"/>
      <c r="F1666" s="347"/>
      <c r="G1666" s="7" t="e">
        <f t="shared" si="101"/>
        <v>#DIV/0!</v>
      </c>
      <c r="H1666" s="7" t="e">
        <f t="shared" si="99"/>
        <v>#DIV/0!</v>
      </c>
    </row>
    <row r="1667" spans="1:8" ht="12.75" hidden="1">
      <c r="A1667" s="85" t="s">
        <v>97</v>
      </c>
      <c r="B1667" s="186" t="s">
        <v>176</v>
      </c>
      <c r="C1667" s="166">
        <v>103000</v>
      </c>
      <c r="D1667" s="166">
        <v>103000</v>
      </c>
      <c r="E1667" s="429">
        <v>106500</v>
      </c>
      <c r="F1667" s="347">
        <v>106500</v>
      </c>
      <c r="G1667" s="7">
        <f t="shared" si="101"/>
        <v>0</v>
      </c>
      <c r="H1667" s="7">
        <f t="shared" si="99"/>
        <v>0.03398058252427184</v>
      </c>
    </row>
    <row r="1668" spans="1:8" ht="12.75" hidden="1">
      <c r="A1668" s="85" t="s">
        <v>100</v>
      </c>
      <c r="B1668" s="186" t="s">
        <v>177</v>
      </c>
      <c r="C1668" s="166"/>
      <c r="D1668" s="166"/>
      <c r="E1668" s="429"/>
      <c r="F1668" s="347"/>
      <c r="G1668" s="7" t="e">
        <f t="shared" si="101"/>
        <v>#DIV/0!</v>
      </c>
      <c r="H1668" s="7" t="e">
        <f t="shared" si="99"/>
        <v>#DIV/0!</v>
      </c>
    </row>
    <row r="1669" spans="1:8" ht="12.75" hidden="1">
      <c r="A1669" s="85"/>
      <c r="B1669" s="186" t="s">
        <v>906</v>
      </c>
      <c r="C1669" s="166"/>
      <c r="D1669" s="166"/>
      <c r="E1669" s="429">
        <v>35000</v>
      </c>
      <c r="F1669" s="347">
        <v>35000</v>
      </c>
      <c r="G1669" s="7"/>
      <c r="H1669" s="7" t="e">
        <f t="shared" si="99"/>
        <v>#DIV/0!</v>
      </c>
    </row>
    <row r="1670" spans="1:8" ht="12.75" hidden="1">
      <c r="A1670" s="85" t="s">
        <v>104</v>
      </c>
      <c r="B1670" s="186" t="s">
        <v>178</v>
      </c>
      <c r="C1670" s="166"/>
      <c r="D1670" s="166">
        <v>72800</v>
      </c>
      <c r="E1670" s="429">
        <v>0</v>
      </c>
      <c r="F1670" s="347"/>
      <c r="G1670" s="7" t="e">
        <f t="shared" si="101"/>
        <v>#DIV/0!</v>
      </c>
      <c r="H1670" s="7">
        <f t="shared" si="99"/>
        <v>-1</v>
      </c>
    </row>
    <row r="1671" spans="1:8" s="5" customFormat="1" ht="12.75" hidden="1">
      <c r="A1671" s="62" t="s">
        <v>556</v>
      </c>
      <c r="B1671" s="83" t="s">
        <v>180</v>
      </c>
      <c r="C1671" s="98">
        <f>SUM(C1672)</f>
        <v>0</v>
      </c>
      <c r="D1671" s="98">
        <v>2500</v>
      </c>
      <c r="E1671" s="430">
        <v>6000</v>
      </c>
      <c r="F1671" s="343">
        <v>6000</v>
      </c>
      <c r="G1671" s="7" t="e">
        <f t="shared" si="101"/>
        <v>#DIV/0!</v>
      </c>
      <c r="H1671" s="7">
        <f t="shared" si="99"/>
        <v>1.4</v>
      </c>
    </row>
    <row r="1672" spans="1:8" ht="12.75" hidden="1">
      <c r="A1672" s="90"/>
      <c r="B1672" s="99"/>
      <c r="C1672" s="166"/>
      <c r="D1672" s="166"/>
      <c r="E1672" s="345"/>
      <c r="F1672" s="347"/>
      <c r="G1672" s="7" t="e">
        <f t="shared" si="101"/>
        <v>#DIV/0!</v>
      </c>
      <c r="H1672" s="7" t="e">
        <f t="shared" si="99"/>
        <v>#DIV/0!</v>
      </c>
    </row>
    <row r="1673" spans="1:8" ht="12.75" hidden="1">
      <c r="A1673" s="62" t="s">
        <v>799</v>
      </c>
      <c r="B1673" s="83" t="s">
        <v>18</v>
      </c>
      <c r="C1673" s="98">
        <f>SUM(C1674:C1679)</f>
        <v>0</v>
      </c>
      <c r="D1673" s="98">
        <f>SUM(D1674:D1679)</f>
        <v>87110</v>
      </c>
      <c r="E1673" s="430">
        <f>SUM(E1674:E1679)</f>
        <v>100695</v>
      </c>
      <c r="F1673" s="343">
        <f>SUM(F1674:F1679)</f>
        <v>97020</v>
      </c>
      <c r="G1673" s="7" t="e">
        <f t="shared" si="101"/>
        <v>#DIV/0!</v>
      </c>
      <c r="H1673" s="7">
        <f t="shared" si="99"/>
        <v>0.11376420617609918</v>
      </c>
    </row>
    <row r="1674" spans="1:8" ht="12.75" hidden="1">
      <c r="A1674" s="85" t="s">
        <v>97</v>
      </c>
      <c r="B1674" s="99" t="s">
        <v>182</v>
      </c>
      <c r="C1674" s="166">
        <v>0</v>
      </c>
      <c r="D1674" s="166">
        <v>25305</v>
      </c>
      <c r="E1674" s="429">
        <v>26840</v>
      </c>
      <c r="F1674" s="347">
        <v>26840</v>
      </c>
      <c r="G1674" s="7" t="e">
        <f t="shared" si="101"/>
        <v>#DIV/0!</v>
      </c>
      <c r="H1674" s="7">
        <f t="shared" si="99"/>
        <v>0.060659948626753606</v>
      </c>
    </row>
    <row r="1675" spans="1:8" ht="12.75" hidden="1">
      <c r="A1675" s="85" t="s">
        <v>100</v>
      </c>
      <c r="B1675" s="99" t="s">
        <v>183</v>
      </c>
      <c r="C1675" s="166">
        <v>0</v>
      </c>
      <c r="D1675" s="166">
        <v>61805</v>
      </c>
      <c r="E1675" s="429">
        <v>73855</v>
      </c>
      <c r="F1675" s="347">
        <v>0</v>
      </c>
      <c r="G1675" s="7" t="e">
        <f t="shared" si="101"/>
        <v>#DIV/0!</v>
      </c>
      <c r="H1675" s="7">
        <f t="shared" si="99"/>
        <v>-1</v>
      </c>
    </row>
    <row r="1676" spans="1:8" ht="12.75" hidden="1">
      <c r="A1676" s="85" t="s">
        <v>128</v>
      </c>
      <c r="B1676" s="99" t="s">
        <v>184</v>
      </c>
      <c r="C1676" s="166">
        <v>0</v>
      </c>
      <c r="D1676" s="166">
        <v>0</v>
      </c>
      <c r="E1676" s="366">
        <v>0</v>
      </c>
      <c r="F1676" s="347">
        <v>0</v>
      </c>
      <c r="G1676" s="7" t="e">
        <f t="shared" si="101"/>
        <v>#DIV/0!</v>
      </c>
      <c r="H1676" s="7" t="e">
        <f t="shared" si="99"/>
        <v>#DIV/0!</v>
      </c>
    </row>
    <row r="1677" spans="1:8" ht="12.75" hidden="1">
      <c r="A1677" s="85" t="s">
        <v>104</v>
      </c>
      <c r="B1677" s="99" t="s">
        <v>185</v>
      </c>
      <c r="C1677" s="166">
        <v>0</v>
      </c>
      <c r="D1677" s="166">
        <v>0</v>
      </c>
      <c r="E1677" s="366">
        <v>0</v>
      </c>
      <c r="F1677" s="347">
        <v>0</v>
      </c>
      <c r="G1677" s="7" t="e">
        <f t="shared" si="101"/>
        <v>#DIV/0!</v>
      </c>
      <c r="H1677" s="7" t="e">
        <f t="shared" si="99"/>
        <v>#DIV/0!</v>
      </c>
    </row>
    <row r="1678" spans="1:8" ht="12.75" hidden="1">
      <c r="A1678" s="85" t="s">
        <v>122</v>
      </c>
      <c r="B1678" s="99" t="s">
        <v>186</v>
      </c>
      <c r="C1678" s="166">
        <v>0</v>
      </c>
      <c r="D1678" s="166">
        <v>0</v>
      </c>
      <c r="E1678" s="366">
        <v>0</v>
      </c>
      <c r="F1678" s="347">
        <v>0</v>
      </c>
      <c r="G1678" s="7" t="e">
        <f t="shared" si="101"/>
        <v>#DIV/0!</v>
      </c>
      <c r="H1678" s="7" t="e">
        <f t="shared" si="99"/>
        <v>#DIV/0!</v>
      </c>
    </row>
    <row r="1679" spans="1:8" ht="12.75" hidden="1">
      <c r="A1679" s="85"/>
      <c r="B1679" s="99" t="s">
        <v>187</v>
      </c>
      <c r="C1679" s="166">
        <v>0</v>
      </c>
      <c r="D1679" s="166">
        <v>0</v>
      </c>
      <c r="E1679" s="366">
        <v>0</v>
      </c>
      <c r="F1679" s="345">
        <v>70180</v>
      </c>
      <c r="G1679" s="7" t="e">
        <f t="shared" si="101"/>
        <v>#DIV/0!</v>
      </c>
      <c r="H1679" s="7" t="e">
        <f t="shared" si="99"/>
        <v>#DIV/0!</v>
      </c>
    </row>
    <row r="1680" spans="1:8" s="3" customFormat="1" ht="12.75" hidden="1">
      <c r="A1680" s="62" t="s">
        <v>756</v>
      </c>
      <c r="B1680" s="118" t="s">
        <v>825</v>
      </c>
      <c r="C1680" s="98">
        <v>0</v>
      </c>
      <c r="D1680" s="98">
        <v>0</v>
      </c>
      <c r="E1680" s="367">
        <v>0</v>
      </c>
      <c r="F1680" s="343">
        <v>0</v>
      </c>
      <c r="G1680" s="8" t="e">
        <f t="shared" si="101"/>
        <v>#DIV/0!</v>
      </c>
      <c r="H1680" s="7" t="e">
        <f t="shared" si="99"/>
        <v>#DIV/0!</v>
      </c>
    </row>
    <row r="1681" spans="1:8" ht="25.5">
      <c r="A1681" s="90" t="s">
        <v>557</v>
      </c>
      <c r="B1681" s="234" t="s">
        <v>341</v>
      </c>
      <c r="C1681" s="347">
        <f>SUM(C1682)</f>
        <v>0</v>
      </c>
      <c r="D1681" s="347">
        <f>SUM(D1682)</f>
        <v>50000</v>
      </c>
      <c r="E1681" s="347">
        <f>SUM(E1682)</f>
        <v>400000</v>
      </c>
      <c r="F1681" s="347">
        <f>SUM(F1682)</f>
        <v>450000</v>
      </c>
      <c r="G1681" s="7"/>
      <c r="H1681" s="7">
        <f t="shared" si="99"/>
        <v>8</v>
      </c>
    </row>
    <row r="1682" spans="1:8" ht="12.75" hidden="1">
      <c r="A1682" s="92" t="s">
        <v>94</v>
      </c>
      <c r="B1682" s="91" t="s">
        <v>190</v>
      </c>
      <c r="C1682" s="190">
        <f>SUM(C1683:C1688)</f>
        <v>0</v>
      </c>
      <c r="D1682" s="190">
        <f>SUM(D1683:D1688)</f>
        <v>50000</v>
      </c>
      <c r="E1682" s="436">
        <f>SUM(E1683:E1688)</f>
        <v>400000</v>
      </c>
      <c r="F1682" s="544">
        <f>SUM(F1683:F1688)</f>
        <v>450000</v>
      </c>
      <c r="G1682" s="7" t="e">
        <f>(D1682-C1682)/C1682</f>
        <v>#DIV/0!</v>
      </c>
      <c r="H1682" s="7">
        <f t="shared" si="99"/>
        <v>8</v>
      </c>
    </row>
    <row r="1683" spans="1:8" s="6" customFormat="1" ht="11.25" hidden="1">
      <c r="A1683" s="616"/>
      <c r="B1683" s="610" t="s">
        <v>541</v>
      </c>
      <c r="C1683" s="47"/>
      <c r="D1683" s="47">
        <v>50000</v>
      </c>
      <c r="E1683" s="612">
        <v>0</v>
      </c>
      <c r="F1683" s="613"/>
      <c r="G1683" s="315" t="e">
        <f>(D1683-C1683)/C1683</f>
        <v>#DIV/0!</v>
      </c>
      <c r="H1683" s="315">
        <f t="shared" si="99"/>
        <v>-1</v>
      </c>
    </row>
    <row r="1684" spans="1:8" s="6" customFormat="1" ht="11.25" hidden="1">
      <c r="A1684" s="616"/>
      <c r="B1684" s="610" t="s">
        <v>827</v>
      </c>
      <c r="C1684" s="47"/>
      <c r="D1684" s="47"/>
      <c r="E1684" s="612">
        <v>350000</v>
      </c>
      <c r="F1684" s="613">
        <v>53000</v>
      </c>
      <c r="G1684" s="315"/>
      <c r="H1684" s="315" t="e">
        <f>(F1684-D1684)/D1684</f>
        <v>#DIV/0!</v>
      </c>
    </row>
    <row r="1685" spans="1:8" s="6" customFormat="1" ht="11.25" hidden="1">
      <c r="A1685" s="616"/>
      <c r="B1685" s="610" t="s">
        <v>1016</v>
      </c>
      <c r="C1685" s="47"/>
      <c r="D1685" s="47"/>
      <c r="E1685" s="612"/>
      <c r="F1685" s="613">
        <v>200000</v>
      </c>
      <c r="G1685" s="315"/>
      <c r="H1685" s="315"/>
    </row>
    <row r="1686" spans="1:8" s="6" customFormat="1" ht="11.25" hidden="1">
      <c r="A1686" s="616"/>
      <c r="B1686" s="610" t="s">
        <v>1017</v>
      </c>
      <c r="C1686" s="47"/>
      <c r="D1686" s="47"/>
      <c r="E1686" s="612"/>
      <c r="F1686" s="613">
        <v>58000</v>
      </c>
      <c r="G1686" s="315"/>
      <c r="H1686" s="315"/>
    </row>
    <row r="1687" spans="1:8" s="6" customFormat="1" ht="11.25" hidden="1">
      <c r="A1687" s="616"/>
      <c r="B1687" s="610" t="s">
        <v>826</v>
      </c>
      <c r="C1687" s="47"/>
      <c r="D1687" s="47"/>
      <c r="E1687" s="612">
        <v>50000</v>
      </c>
      <c r="F1687" s="613">
        <v>119000</v>
      </c>
      <c r="G1687" s="315" t="e">
        <f>(D1687-C1687)/C1687</f>
        <v>#DIV/0!</v>
      </c>
      <c r="H1687" s="315" t="e">
        <f aca="true" t="shared" si="102" ref="H1687:H1718">(F1687-D1687)/D1687</f>
        <v>#DIV/0!</v>
      </c>
    </row>
    <row r="1688" spans="1:8" s="6" customFormat="1" ht="11.25" hidden="1">
      <c r="A1688" s="616"/>
      <c r="B1688" s="610" t="s">
        <v>1015</v>
      </c>
      <c r="C1688" s="47"/>
      <c r="D1688" s="47"/>
      <c r="E1688" s="614">
        <v>0</v>
      </c>
      <c r="F1688" s="613">
        <v>20000</v>
      </c>
      <c r="G1688" s="315" t="e">
        <f>(D1688-C1688)/C1688</f>
        <v>#DIV/0!</v>
      </c>
      <c r="H1688" s="315" t="e">
        <f t="shared" si="102"/>
        <v>#DIV/0!</v>
      </c>
    </row>
    <row r="1689" spans="1:8" ht="25.5">
      <c r="A1689" s="287" t="s">
        <v>719</v>
      </c>
      <c r="B1689" s="321" t="s">
        <v>966</v>
      </c>
      <c r="C1689" s="160">
        <f>SUM(C1690)</f>
        <v>312000</v>
      </c>
      <c r="D1689" s="160">
        <f>SUM(D1690)</f>
        <v>1000000</v>
      </c>
      <c r="E1689" s="373">
        <f>SUM(E1690)</f>
        <v>1100000</v>
      </c>
      <c r="F1689" s="528">
        <f>SUM(F1690)</f>
        <v>1000000</v>
      </c>
      <c r="G1689" s="7"/>
      <c r="H1689" s="7">
        <f t="shared" si="102"/>
        <v>0</v>
      </c>
    </row>
    <row r="1690" spans="1:8" ht="12.75">
      <c r="A1690" s="192" t="s">
        <v>550</v>
      </c>
      <c r="B1690" s="193" t="s">
        <v>114</v>
      </c>
      <c r="C1690" s="67">
        <v>312000</v>
      </c>
      <c r="D1690" s="67">
        <v>1000000</v>
      </c>
      <c r="E1690" s="425">
        <v>1100000</v>
      </c>
      <c r="F1690" s="558">
        <v>1000000</v>
      </c>
      <c r="G1690" s="7"/>
      <c r="H1690" s="7">
        <f t="shared" si="102"/>
        <v>0</v>
      </c>
    </row>
    <row r="1691" spans="1:8" ht="12.75">
      <c r="A1691" s="288" t="s">
        <v>701</v>
      </c>
      <c r="B1691" s="156" t="s">
        <v>83</v>
      </c>
      <c r="C1691" s="145">
        <f>C1692</f>
        <v>1651086.535</v>
      </c>
      <c r="D1691" s="145">
        <f>D1692</f>
        <v>2216019.0445</v>
      </c>
      <c r="E1691" s="449">
        <f>E1692</f>
        <v>2192595.4699999997</v>
      </c>
      <c r="F1691" s="449">
        <f>F1692</f>
        <v>2034287.015</v>
      </c>
      <c r="G1691" s="7">
        <f aca="true" t="shared" si="103" ref="G1691:G1721">(D1691-C1691)/C1691</f>
        <v>0.3421580259571313</v>
      </c>
      <c r="H1691" s="7">
        <f t="shared" si="102"/>
        <v>-0.08200833379615838</v>
      </c>
    </row>
    <row r="1692" spans="1:8" ht="12.75">
      <c r="A1692" s="283" t="s">
        <v>702</v>
      </c>
      <c r="B1692" s="146" t="s">
        <v>201</v>
      </c>
      <c r="C1692" s="147">
        <f>C1693+C1705+C1766</f>
        <v>1651086.535</v>
      </c>
      <c r="D1692" s="147">
        <f>D1693+D1705+D1766</f>
        <v>2216019.0445</v>
      </c>
      <c r="E1692" s="432">
        <f>E1693+E1705+E1766</f>
        <v>2192595.4699999997</v>
      </c>
      <c r="F1692" s="548">
        <f>F1693+F1705+F1766</f>
        <v>2034287.015</v>
      </c>
      <c r="G1692" s="7">
        <f t="shared" si="103"/>
        <v>0.3421580259571313</v>
      </c>
      <c r="H1692" s="7">
        <f t="shared" si="102"/>
        <v>-0.08200833379615838</v>
      </c>
    </row>
    <row r="1693" spans="1:8" ht="12.75">
      <c r="A1693" s="90" t="s">
        <v>546</v>
      </c>
      <c r="B1693" s="99" t="s">
        <v>91</v>
      </c>
      <c r="C1693" s="88">
        <f>C1694+C1702+C1703+C1704</f>
        <v>1298849.535</v>
      </c>
      <c r="D1693" s="88">
        <f>D1694+D1702+D1703+D1704</f>
        <v>1660028.0444999998</v>
      </c>
      <c r="E1693" s="435">
        <f>E1694+E1702+E1703+E1704</f>
        <v>1699564.47</v>
      </c>
      <c r="F1693" s="88">
        <f>F1694+F1702+F1703+F1704</f>
        <v>1512834.015</v>
      </c>
      <c r="G1693" s="7">
        <f t="shared" si="103"/>
        <v>0.27807571221096056</v>
      </c>
      <c r="H1693" s="7">
        <f t="shared" si="102"/>
        <v>-0.08866960409957096</v>
      </c>
    </row>
    <row r="1694" spans="1:8" ht="12.75" hidden="1">
      <c r="A1694" s="62" t="s">
        <v>727</v>
      </c>
      <c r="B1694" s="118" t="s">
        <v>93</v>
      </c>
      <c r="C1694" s="64">
        <f>SUM(C1695:C1701)</f>
        <v>972921</v>
      </c>
      <c r="D1694" s="64">
        <f>SUM(D1695:D1701)</f>
        <v>1243466.7</v>
      </c>
      <c r="E1694" s="430">
        <f>SUM(E1695:E1701)</f>
        <v>1273082</v>
      </c>
      <c r="F1694" s="343">
        <f>SUM(F1695:F1701)</f>
        <v>1133209</v>
      </c>
      <c r="G1694" s="7">
        <f t="shared" si="103"/>
        <v>0.27807571221096056</v>
      </c>
      <c r="H1694" s="7">
        <f t="shared" si="102"/>
        <v>-0.08866960409957095</v>
      </c>
    </row>
    <row r="1695" spans="1:8" ht="12.75" hidden="1">
      <c r="A1695" s="90" t="s">
        <v>94</v>
      </c>
      <c r="B1695" s="99" t="s">
        <v>95</v>
      </c>
      <c r="C1695" s="36">
        <v>203502</v>
      </c>
      <c r="D1695" s="36">
        <v>260880</v>
      </c>
      <c r="E1695" s="429">
        <v>297495</v>
      </c>
      <c r="F1695" s="347">
        <v>280460</v>
      </c>
      <c r="G1695" s="7">
        <f t="shared" si="103"/>
        <v>0.28195300291889025</v>
      </c>
      <c r="H1695" s="7">
        <f t="shared" si="102"/>
        <v>0.07505366452008587</v>
      </c>
    </row>
    <row r="1696" spans="1:8" ht="12.75" hidden="1">
      <c r="A1696" s="90" t="s">
        <v>94</v>
      </c>
      <c r="B1696" s="99" t="s">
        <v>96</v>
      </c>
      <c r="C1696" s="36">
        <v>769419</v>
      </c>
      <c r="D1696" s="36">
        <v>978586.7</v>
      </c>
      <c r="E1696" s="429">
        <v>970587</v>
      </c>
      <c r="F1696" s="347">
        <v>852749</v>
      </c>
      <c r="G1696" s="7">
        <f t="shared" si="103"/>
        <v>0.2718514879409008</v>
      </c>
      <c r="H1696" s="7">
        <f t="shared" si="102"/>
        <v>-0.12859126329838733</v>
      </c>
    </row>
    <row r="1697" spans="1:8" ht="12.75" hidden="1">
      <c r="A1697" s="90" t="s">
        <v>97</v>
      </c>
      <c r="B1697" s="99" t="s">
        <v>98</v>
      </c>
      <c r="C1697" s="36"/>
      <c r="D1697" s="36">
        <v>0</v>
      </c>
      <c r="E1697" s="429">
        <v>0</v>
      </c>
      <c r="F1697" s="347">
        <v>0</v>
      </c>
      <c r="G1697" s="7" t="e">
        <f t="shared" si="103"/>
        <v>#DIV/0!</v>
      </c>
      <c r="H1697" s="7" t="e">
        <f t="shared" si="102"/>
        <v>#DIV/0!</v>
      </c>
    </row>
    <row r="1698" spans="1:8" ht="12.75" hidden="1">
      <c r="A1698" s="90"/>
      <c r="B1698" s="99" t="s">
        <v>99</v>
      </c>
      <c r="C1698" s="36"/>
      <c r="D1698" s="36">
        <v>0</v>
      </c>
      <c r="E1698" s="429">
        <v>0</v>
      </c>
      <c r="F1698" s="347">
        <v>0</v>
      </c>
      <c r="G1698" s="7" t="e">
        <f t="shared" si="103"/>
        <v>#DIV/0!</v>
      </c>
      <c r="H1698" s="7" t="e">
        <f t="shared" si="102"/>
        <v>#DIV/0!</v>
      </c>
    </row>
    <row r="1699" spans="1:8" ht="12.75" hidden="1">
      <c r="A1699" s="90" t="s">
        <v>100</v>
      </c>
      <c r="B1699" s="99" t="s">
        <v>101</v>
      </c>
      <c r="C1699" s="36"/>
      <c r="D1699" s="36">
        <v>0</v>
      </c>
      <c r="E1699" s="429">
        <v>0</v>
      </c>
      <c r="F1699" s="347">
        <v>0</v>
      </c>
      <c r="G1699" s="7" t="e">
        <f t="shared" si="103"/>
        <v>#DIV/0!</v>
      </c>
      <c r="H1699" s="7" t="e">
        <f t="shared" si="102"/>
        <v>#DIV/0!</v>
      </c>
    </row>
    <row r="1700" spans="1:8" ht="12.75" hidden="1">
      <c r="A1700" s="90" t="s">
        <v>102</v>
      </c>
      <c r="B1700" s="99" t="s">
        <v>103</v>
      </c>
      <c r="C1700" s="36"/>
      <c r="D1700" s="36">
        <v>0</v>
      </c>
      <c r="E1700" s="429">
        <v>0</v>
      </c>
      <c r="F1700" s="347">
        <v>0</v>
      </c>
      <c r="G1700" s="7" t="e">
        <f t="shared" si="103"/>
        <v>#DIV/0!</v>
      </c>
      <c r="H1700" s="7" t="e">
        <f t="shared" si="102"/>
        <v>#DIV/0!</v>
      </c>
    </row>
    <row r="1701" spans="1:8" ht="12.75" hidden="1">
      <c r="A1701" s="90" t="s">
        <v>104</v>
      </c>
      <c r="B1701" s="99" t="s">
        <v>105</v>
      </c>
      <c r="C1701" s="36">
        <v>0</v>
      </c>
      <c r="D1701" s="36">
        <v>4000</v>
      </c>
      <c r="E1701" s="429">
        <v>5000</v>
      </c>
      <c r="F1701" s="347">
        <v>0</v>
      </c>
      <c r="G1701" s="7" t="e">
        <f t="shared" si="103"/>
        <v>#DIV/0!</v>
      </c>
      <c r="H1701" s="7">
        <f t="shared" si="102"/>
        <v>-1</v>
      </c>
    </row>
    <row r="1702" spans="1:8" ht="12.75" hidden="1">
      <c r="A1702" s="90" t="s">
        <v>108</v>
      </c>
      <c r="B1702" s="99" t="s">
        <v>109</v>
      </c>
      <c r="C1702" s="36"/>
      <c r="D1702" s="36"/>
      <c r="E1702" s="429"/>
      <c r="F1702" s="347"/>
      <c r="G1702" s="7" t="e">
        <f t="shared" si="103"/>
        <v>#DIV/0!</v>
      </c>
      <c r="H1702" s="7" t="e">
        <f t="shared" si="102"/>
        <v>#DIV/0!</v>
      </c>
    </row>
    <row r="1703" spans="1:8" ht="12.75" hidden="1">
      <c r="A1703" s="62" t="s">
        <v>548</v>
      </c>
      <c r="B1703" s="118" t="s">
        <v>111</v>
      </c>
      <c r="C1703" s="64">
        <f>C1694*0.33</f>
        <v>321063.93</v>
      </c>
      <c r="D1703" s="64">
        <f>D1694*0.33</f>
        <v>410344.011</v>
      </c>
      <c r="E1703" s="430">
        <f>E1694*0.33</f>
        <v>420117.06</v>
      </c>
      <c r="F1703" s="343">
        <f>F1694*0.33</f>
        <v>373958.97000000003</v>
      </c>
      <c r="G1703" s="7">
        <f t="shared" si="103"/>
        <v>0.2780757122109606</v>
      </c>
      <c r="H1703" s="7">
        <f t="shared" si="102"/>
        <v>-0.0886696040995709</v>
      </c>
    </row>
    <row r="1704" spans="1:8" ht="12.75" hidden="1">
      <c r="A1704" s="62" t="s">
        <v>549</v>
      </c>
      <c r="B1704" s="118" t="s">
        <v>113</v>
      </c>
      <c r="C1704" s="64">
        <f>C1694*0.005</f>
        <v>4864.6050000000005</v>
      </c>
      <c r="D1704" s="64">
        <f>D1694*0.005</f>
        <v>6217.3335</v>
      </c>
      <c r="E1704" s="430">
        <f>E1694*0.005</f>
        <v>6365.41</v>
      </c>
      <c r="F1704" s="343">
        <f>F1694*0.005</f>
        <v>5666.045</v>
      </c>
      <c r="G1704" s="7">
        <f t="shared" si="103"/>
        <v>0.27807571221096045</v>
      </c>
      <c r="H1704" s="7">
        <f t="shared" si="102"/>
        <v>-0.08866960409957093</v>
      </c>
    </row>
    <row r="1705" spans="1:8" ht="12.75">
      <c r="A1705" s="90" t="s">
        <v>550</v>
      </c>
      <c r="B1705" s="99" t="s">
        <v>114</v>
      </c>
      <c r="C1705" s="88">
        <f>C1706+C1717+C1720+C1723+C1733+C1739+C1744+C1751+C1752+C1757+C1759</f>
        <v>352237</v>
      </c>
      <c r="D1705" s="88">
        <f>D1706+D1717+D1720+D1723+D1733+D1739+D1744+D1751+D1752+D1757+D1759</f>
        <v>455991</v>
      </c>
      <c r="E1705" s="429">
        <f>E1706+E1717+E1720+E1723+E1733+E1739+E1744+E1751+E1752+E1757+E1759</f>
        <v>493031</v>
      </c>
      <c r="F1705" s="347">
        <f>F1706+F1717+F1720+F1723+F1733+F1739+F1744+F1751+F1752+F1757+F1759</f>
        <v>451453</v>
      </c>
      <c r="G1705" s="7">
        <f t="shared" si="103"/>
        <v>0.29455735768814745</v>
      </c>
      <c r="H1705" s="7">
        <f t="shared" si="102"/>
        <v>-0.00995195080604661</v>
      </c>
    </row>
    <row r="1706" spans="1:8" s="3" customFormat="1" ht="12.75" hidden="1">
      <c r="A1706" s="62" t="s">
        <v>551</v>
      </c>
      <c r="B1706" s="118" t="s">
        <v>764</v>
      </c>
      <c r="C1706" s="64">
        <f>SUM(C1707:C1716)</f>
        <v>352237</v>
      </c>
      <c r="D1706" s="64">
        <f>SUM(D1707:D1716)</f>
        <v>30100</v>
      </c>
      <c r="E1706" s="430">
        <f>SUM(E1707:E1716)</f>
        <v>29340</v>
      </c>
      <c r="F1706" s="343">
        <f>SUM(F1707:F1716)</f>
        <v>29300</v>
      </c>
      <c r="G1706" s="7">
        <f t="shared" si="103"/>
        <v>-0.9145461720375769</v>
      </c>
      <c r="H1706" s="7">
        <f t="shared" si="102"/>
        <v>-0.026578073089700997</v>
      </c>
    </row>
    <row r="1707" spans="1:8" ht="12.75" hidden="1">
      <c r="A1707" s="90" t="s">
        <v>94</v>
      </c>
      <c r="B1707" s="99" t="s">
        <v>117</v>
      </c>
      <c r="C1707" s="36">
        <v>352237</v>
      </c>
      <c r="D1707" s="36">
        <v>30100</v>
      </c>
      <c r="E1707" s="429">
        <v>4000</v>
      </c>
      <c r="F1707" s="347">
        <v>4000</v>
      </c>
      <c r="G1707" s="7">
        <f t="shared" si="103"/>
        <v>-0.9145461720375769</v>
      </c>
      <c r="H1707" s="7">
        <f t="shared" si="102"/>
        <v>-0.867109634551495</v>
      </c>
    </row>
    <row r="1708" spans="1:8" ht="12.75" hidden="1">
      <c r="A1708" s="90" t="s">
        <v>97</v>
      </c>
      <c r="B1708" s="99" t="s">
        <v>118</v>
      </c>
      <c r="C1708" s="36">
        <v>0</v>
      </c>
      <c r="D1708" s="36">
        <v>0</v>
      </c>
      <c r="E1708" s="429">
        <v>3000</v>
      </c>
      <c r="F1708" s="347">
        <v>3000</v>
      </c>
      <c r="G1708" s="7" t="e">
        <f t="shared" si="103"/>
        <v>#DIV/0!</v>
      </c>
      <c r="H1708" s="7" t="e">
        <f t="shared" si="102"/>
        <v>#DIV/0!</v>
      </c>
    </row>
    <row r="1709" spans="1:8" ht="12.75" hidden="1">
      <c r="A1709" s="90" t="s">
        <v>100</v>
      </c>
      <c r="B1709" s="99" t="s">
        <v>119</v>
      </c>
      <c r="C1709" s="36">
        <v>0</v>
      </c>
      <c r="D1709" s="36"/>
      <c r="E1709" s="429">
        <v>4500</v>
      </c>
      <c r="F1709" s="347">
        <v>4500</v>
      </c>
      <c r="G1709" s="7" t="e">
        <f t="shared" si="103"/>
        <v>#DIV/0!</v>
      </c>
      <c r="H1709" s="7" t="e">
        <f t="shared" si="102"/>
        <v>#DIV/0!</v>
      </c>
    </row>
    <row r="1710" spans="1:8" ht="12.75" hidden="1">
      <c r="A1710" s="90" t="s">
        <v>102</v>
      </c>
      <c r="B1710" s="99" t="s">
        <v>120</v>
      </c>
      <c r="C1710" s="36">
        <v>0</v>
      </c>
      <c r="D1710" s="36"/>
      <c r="E1710" s="429">
        <v>750</v>
      </c>
      <c r="F1710" s="347">
        <v>750</v>
      </c>
      <c r="G1710" s="7" t="e">
        <f t="shared" si="103"/>
        <v>#DIV/0!</v>
      </c>
      <c r="H1710" s="7" t="e">
        <f t="shared" si="102"/>
        <v>#DIV/0!</v>
      </c>
    </row>
    <row r="1711" spans="1:8" ht="12.75" hidden="1">
      <c r="A1711" s="90" t="s">
        <v>104</v>
      </c>
      <c r="B1711" s="99" t="s">
        <v>121</v>
      </c>
      <c r="C1711" s="36">
        <v>0</v>
      </c>
      <c r="D1711" s="36"/>
      <c r="E1711" s="429"/>
      <c r="F1711" s="347"/>
      <c r="G1711" s="7" t="e">
        <f t="shared" si="103"/>
        <v>#DIV/0!</v>
      </c>
      <c r="H1711" s="7" t="e">
        <f t="shared" si="102"/>
        <v>#DIV/0!</v>
      </c>
    </row>
    <row r="1712" spans="1:8" ht="12.75" hidden="1">
      <c r="A1712" s="90" t="s">
        <v>122</v>
      </c>
      <c r="B1712" s="99" t="s">
        <v>123</v>
      </c>
      <c r="C1712" s="36">
        <v>0</v>
      </c>
      <c r="D1712" s="36"/>
      <c r="E1712" s="429">
        <v>7500</v>
      </c>
      <c r="F1712" s="347">
        <v>7500</v>
      </c>
      <c r="G1712" s="7" t="e">
        <f t="shared" si="103"/>
        <v>#DIV/0!</v>
      </c>
      <c r="H1712" s="7" t="e">
        <f t="shared" si="102"/>
        <v>#DIV/0!</v>
      </c>
    </row>
    <row r="1713" spans="1:8" ht="12.75" hidden="1">
      <c r="A1713" s="90" t="s">
        <v>124</v>
      </c>
      <c r="B1713" s="99" t="s">
        <v>125</v>
      </c>
      <c r="C1713" s="36"/>
      <c r="D1713" s="36"/>
      <c r="E1713" s="429"/>
      <c r="F1713" s="347"/>
      <c r="G1713" s="7" t="e">
        <f t="shared" si="103"/>
        <v>#DIV/0!</v>
      </c>
      <c r="H1713" s="7" t="e">
        <f t="shared" si="102"/>
        <v>#DIV/0!</v>
      </c>
    </row>
    <row r="1714" spans="1:8" ht="12.75" hidden="1">
      <c r="A1714" s="90" t="s">
        <v>126</v>
      </c>
      <c r="B1714" s="99" t="s">
        <v>127</v>
      </c>
      <c r="C1714" s="36"/>
      <c r="D1714" s="36"/>
      <c r="E1714" s="429">
        <v>2000</v>
      </c>
      <c r="F1714" s="347">
        <v>2000</v>
      </c>
      <c r="G1714" s="7" t="e">
        <f t="shared" si="103"/>
        <v>#DIV/0!</v>
      </c>
      <c r="H1714" s="7" t="e">
        <f t="shared" si="102"/>
        <v>#DIV/0!</v>
      </c>
    </row>
    <row r="1715" spans="1:8" ht="12.75" hidden="1">
      <c r="A1715" s="90" t="s">
        <v>128</v>
      </c>
      <c r="B1715" s="99" t="s">
        <v>834</v>
      </c>
      <c r="C1715" s="36">
        <v>0</v>
      </c>
      <c r="D1715" s="36"/>
      <c r="E1715" s="429">
        <v>3000</v>
      </c>
      <c r="F1715" s="347">
        <v>3000</v>
      </c>
      <c r="G1715" s="7" t="e">
        <f t="shared" si="103"/>
        <v>#DIV/0!</v>
      </c>
      <c r="H1715" s="7" t="e">
        <f t="shared" si="102"/>
        <v>#DIV/0!</v>
      </c>
    </row>
    <row r="1716" spans="1:8" ht="12.75" hidden="1">
      <c r="A1716" s="90" t="s">
        <v>130</v>
      </c>
      <c r="B1716" s="99" t="s">
        <v>202</v>
      </c>
      <c r="C1716" s="36">
        <v>0</v>
      </c>
      <c r="D1716" s="36"/>
      <c r="E1716" s="429">
        <v>4590</v>
      </c>
      <c r="F1716" s="347">
        <v>4550</v>
      </c>
      <c r="G1716" s="7" t="e">
        <f t="shared" si="103"/>
        <v>#DIV/0!</v>
      </c>
      <c r="H1716" s="7" t="e">
        <f t="shared" si="102"/>
        <v>#DIV/0!</v>
      </c>
    </row>
    <row r="1717" spans="1:8" s="3" customFormat="1" ht="12.75" hidden="1">
      <c r="A1717" s="62" t="s">
        <v>552</v>
      </c>
      <c r="B1717" s="118" t="s">
        <v>133</v>
      </c>
      <c r="C1717" s="64">
        <f>SUM(C1718:C1719)</f>
        <v>0</v>
      </c>
      <c r="D1717" s="64">
        <f>SUM(D1718:D1719)</f>
        <v>2000</v>
      </c>
      <c r="E1717" s="367">
        <f>SUM(E1718:E1719)</f>
        <v>2000</v>
      </c>
      <c r="F1717" s="343">
        <f>SUM(F1718:F1719)</f>
        <v>2000</v>
      </c>
      <c r="G1717" s="7" t="e">
        <f t="shared" si="103"/>
        <v>#DIV/0!</v>
      </c>
      <c r="H1717" s="7">
        <f t="shared" si="102"/>
        <v>0</v>
      </c>
    </row>
    <row r="1718" spans="1:8" ht="12.75" hidden="1">
      <c r="A1718" s="90" t="s">
        <v>94</v>
      </c>
      <c r="B1718" s="99" t="s">
        <v>134</v>
      </c>
      <c r="C1718" s="36">
        <v>0</v>
      </c>
      <c r="D1718" s="36">
        <v>2000</v>
      </c>
      <c r="E1718" s="366">
        <v>2000</v>
      </c>
      <c r="F1718" s="347">
        <v>2000</v>
      </c>
      <c r="G1718" s="7" t="e">
        <f t="shared" si="103"/>
        <v>#DIV/0!</v>
      </c>
      <c r="H1718" s="7">
        <f t="shared" si="102"/>
        <v>0</v>
      </c>
    </row>
    <row r="1719" spans="1:8" ht="12.75" hidden="1">
      <c r="A1719" s="90" t="s">
        <v>97</v>
      </c>
      <c r="B1719" s="99" t="s">
        <v>135</v>
      </c>
      <c r="C1719" s="36">
        <v>0</v>
      </c>
      <c r="D1719" s="36">
        <v>0</v>
      </c>
      <c r="E1719" s="366">
        <v>0</v>
      </c>
      <c r="F1719" s="347">
        <v>0</v>
      </c>
      <c r="G1719" s="7" t="e">
        <f t="shared" si="103"/>
        <v>#DIV/0!</v>
      </c>
      <c r="H1719" s="7" t="e">
        <f aca="true" t="shared" si="104" ref="H1719:H1750">(F1719-D1719)/D1719</f>
        <v>#DIV/0!</v>
      </c>
    </row>
    <row r="1720" spans="1:8" s="3" customFormat="1" ht="12.75" hidden="1">
      <c r="A1720" s="62" t="s">
        <v>553</v>
      </c>
      <c r="B1720" s="118" t="s">
        <v>137</v>
      </c>
      <c r="C1720" s="64">
        <f>SUM(C1721:C1722)</f>
        <v>0</v>
      </c>
      <c r="D1720" s="64">
        <f>SUM(D1721:D1722)</f>
        <v>28255</v>
      </c>
      <c r="E1720" s="367">
        <f>SUM(E1721:E1722)</f>
        <v>28255</v>
      </c>
      <c r="F1720" s="343">
        <f>SUM(F1721:F1722)</f>
        <v>26067</v>
      </c>
      <c r="G1720" s="7" t="e">
        <f t="shared" si="103"/>
        <v>#DIV/0!</v>
      </c>
      <c r="H1720" s="7">
        <f t="shared" si="104"/>
        <v>-0.0774376216598832</v>
      </c>
    </row>
    <row r="1721" spans="1:8" ht="12.75" hidden="1">
      <c r="A1721" s="90" t="s">
        <v>94</v>
      </c>
      <c r="B1721" s="99" t="s">
        <v>138</v>
      </c>
      <c r="C1721" s="36">
        <v>0</v>
      </c>
      <c r="D1721" s="36">
        <v>5000</v>
      </c>
      <c r="E1721" s="366">
        <v>5000</v>
      </c>
      <c r="F1721" s="347">
        <v>5000</v>
      </c>
      <c r="G1721" s="7" t="e">
        <f t="shared" si="103"/>
        <v>#DIV/0!</v>
      </c>
      <c r="H1721" s="7">
        <f t="shared" si="104"/>
        <v>0</v>
      </c>
    </row>
    <row r="1722" spans="1:8" ht="12.75" hidden="1">
      <c r="A1722" s="90" t="s">
        <v>94</v>
      </c>
      <c r="B1722" s="99" t="s">
        <v>139</v>
      </c>
      <c r="C1722" s="36">
        <v>0</v>
      </c>
      <c r="D1722" s="36">
        <v>23255</v>
      </c>
      <c r="E1722" s="429">
        <v>23255</v>
      </c>
      <c r="F1722" s="345">
        <v>21067</v>
      </c>
      <c r="G1722" s="7" t="e">
        <f aca="true" t="shared" si="105" ref="G1722:G1753">(D1722-C1722)/C1722</f>
        <v>#DIV/0!</v>
      </c>
      <c r="H1722" s="7">
        <f t="shared" si="104"/>
        <v>-0.09408729305525694</v>
      </c>
    </row>
    <row r="1723" spans="1:8" s="3" customFormat="1" ht="12.75" hidden="1">
      <c r="A1723" s="62" t="s">
        <v>746</v>
      </c>
      <c r="B1723" s="118" t="s">
        <v>141</v>
      </c>
      <c r="C1723" s="64">
        <f>SUM(C1724:C1732)</f>
        <v>0</v>
      </c>
      <c r="D1723" s="64">
        <f>SUM(D1724:D1732)</f>
        <v>255000</v>
      </c>
      <c r="E1723" s="430">
        <f>SUM(E1724:E1732)</f>
        <v>280000</v>
      </c>
      <c r="F1723" s="343">
        <f>SUM(F1724:F1732)</f>
        <v>248000</v>
      </c>
      <c r="G1723" s="7" t="e">
        <f t="shared" si="105"/>
        <v>#DIV/0!</v>
      </c>
      <c r="H1723" s="7">
        <f t="shared" si="104"/>
        <v>-0.027450980392156862</v>
      </c>
    </row>
    <row r="1724" spans="1:8" ht="12.75" hidden="1">
      <c r="A1724" s="90" t="s">
        <v>94</v>
      </c>
      <c r="B1724" s="99" t="s">
        <v>142</v>
      </c>
      <c r="C1724" s="36">
        <v>0</v>
      </c>
      <c r="D1724" s="36">
        <v>140000</v>
      </c>
      <c r="E1724" s="366">
        <v>140000</v>
      </c>
      <c r="F1724" s="347">
        <v>140000</v>
      </c>
      <c r="G1724" s="7" t="e">
        <f t="shared" si="105"/>
        <v>#DIV/0!</v>
      </c>
      <c r="H1724" s="7">
        <f t="shared" si="104"/>
        <v>0</v>
      </c>
    </row>
    <row r="1725" spans="1:8" ht="12.75" hidden="1">
      <c r="A1725" s="90" t="s">
        <v>97</v>
      </c>
      <c r="B1725" s="99" t="s">
        <v>143</v>
      </c>
      <c r="C1725" s="36">
        <v>0</v>
      </c>
      <c r="D1725" s="36">
        <v>40000</v>
      </c>
      <c r="E1725" s="366">
        <v>40000</v>
      </c>
      <c r="F1725" s="347">
        <v>40000</v>
      </c>
      <c r="G1725" s="7" t="e">
        <f t="shared" si="105"/>
        <v>#DIV/0!</v>
      </c>
      <c r="H1725" s="7">
        <f t="shared" si="104"/>
        <v>0</v>
      </c>
    </row>
    <row r="1726" spans="1:8" ht="12.75" hidden="1">
      <c r="A1726" s="90" t="s">
        <v>100</v>
      </c>
      <c r="B1726" s="99" t="s">
        <v>144</v>
      </c>
      <c r="C1726" s="36">
        <v>0</v>
      </c>
      <c r="D1726" s="36">
        <v>10000</v>
      </c>
      <c r="E1726" s="429">
        <v>15000</v>
      </c>
      <c r="F1726" s="347">
        <v>15000</v>
      </c>
      <c r="G1726" s="7" t="e">
        <f t="shared" si="105"/>
        <v>#DIV/0!</v>
      </c>
      <c r="H1726" s="7">
        <f t="shared" si="104"/>
        <v>0.5</v>
      </c>
    </row>
    <row r="1727" spans="1:8" ht="12.75" hidden="1">
      <c r="A1727" s="90" t="s">
        <v>102</v>
      </c>
      <c r="B1727" s="99" t="s">
        <v>145</v>
      </c>
      <c r="C1727" s="36">
        <v>0</v>
      </c>
      <c r="D1727" s="36">
        <v>15000</v>
      </c>
      <c r="E1727" s="429">
        <v>20000</v>
      </c>
      <c r="F1727" s="347">
        <v>20000</v>
      </c>
      <c r="G1727" s="7" t="e">
        <f t="shared" si="105"/>
        <v>#DIV/0!</v>
      </c>
      <c r="H1727" s="7">
        <f t="shared" si="104"/>
        <v>0.3333333333333333</v>
      </c>
    </row>
    <row r="1728" spans="1:8" ht="12.75" hidden="1">
      <c r="A1728" s="90" t="s">
        <v>122</v>
      </c>
      <c r="B1728" s="99" t="s">
        <v>146</v>
      </c>
      <c r="C1728" s="36">
        <v>0</v>
      </c>
      <c r="D1728" s="36">
        <v>20000</v>
      </c>
      <c r="E1728" s="429">
        <v>30000</v>
      </c>
      <c r="F1728" s="347">
        <v>3000</v>
      </c>
      <c r="G1728" s="7" t="e">
        <f t="shared" si="105"/>
        <v>#DIV/0!</v>
      </c>
      <c r="H1728" s="7">
        <f t="shared" si="104"/>
        <v>-0.85</v>
      </c>
    </row>
    <row r="1729" spans="1:8" ht="12.75" hidden="1">
      <c r="A1729" s="90" t="s">
        <v>124</v>
      </c>
      <c r="B1729" s="99" t="s">
        <v>147</v>
      </c>
      <c r="C1729" s="36">
        <v>0</v>
      </c>
      <c r="D1729" s="36">
        <v>0</v>
      </c>
      <c r="E1729" s="366">
        <v>0</v>
      </c>
      <c r="F1729" s="347">
        <v>0</v>
      </c>
      <c r="G1729" s="7" t="e">
        <f t="shared" si="105"/>
        <v>#DIV/0!</v>
      </c>
      <c r="H1729" s="7" t="e">
        <f t="shared" si="104"/>
        <v>#DIV/0!</v>
      </c>
    </row>
    <row r="1730" spans="1:8" ht="12.75" hidden="1">
      <c r="A1730" s="90"/>
      <c r="B1730" s="99" t="s">
        <v>148</v>
      </c>
      <c r="C1730" s="36">
        <v>0</v>
      </c>
      <c r="D1730" s="36">
        <v>0</v>
      </c>
      <c r="E1730" s="366">
        <v>0</v>
      </c>
      <c r="F1730" s="347">
        <v>0</v>
      </c>
      <c r="G1730" s="7" t="e">
        <f t="shared" si="105"/>
        <v>#DIV/0!</v>
      </c>
      <c r="H1730" s="7" t="e">
        <f t="shared" si="104"/>
        <v>#DIV/0!</v>
      </c>
    </row>
    <row r="1731" spans="1:8" ht="12.75" hidden="1">
      <c r="A1731" s="90" t="s">
        <v>126</v>
      </c>
      <c r="B1731" s="99" t="s">
        <v>149</v>
      </c>
      <c r="C1731" s="36">
        <v>0</v>
      </c>
      <c r="D1731" s="36">
        <v>15000</v>
      </c>
      <c r="E1731" s="366">
        <v>15000</v>
      </c>
      <c r="F1731" s="347">
        <v>15000</v>
      </c>
      <c r="G1731" s="7" t="e">
        <f t="shared" si="105"/>
        <v>#DIV/0!</v>
      </c>
      <c r="H1731" s="7">
        <f t="shared" si="104"/>
        <v>0</v>
      </c>
    </row>
    <row r="1732" spans="1:8" ht="12.75" hidden="1">
      <c r="A1732" s="90" t="s">
        <v>128</v>
      </c>
      <c r="B1732" s="99" t="s">
        <v>150</v>
      </c>
      <c r="C1732" s="36">
        <v>0</v>
      </c>
      <c r="D1732" s="36">
        <v>15000</v>
      </c>
      <c r="E1732" s="429">
        <v>20000</v>
      </c>
      <c r="F1732" s="347">
        <v>15000</v>
      </c>
      <c r="G1732" s="7" t="e">
        <f t="shared" si="105"/>
        <v>#DIV/0!</v>
      </c>
      <c r="H1732" s="7">
        <f t="shared" si="104"/>
        <v>0</v>
      </c>
    </row>
    <row r="1733" spans="1:8" s="3" customFormat="1" ht="12.75" hidden="1">
      <c r="A1733" s="62" t="s">
        <v>749</v>
      </c>
      <c r="B1733" s="118" t="s">
        <v>152</v>
      </c>
      <c r="C1733" s="64">
        <f>SUM(C1734:C1738)</f>
        <v>0</v>
      </c>
      <c r="D1733" s="187">
        <f>SUM(D1734:D1738)</f>
        <v>10000</v>
      </c>
      <c r="E1733" s="367">
        <f>SUM(E1734:E1738)</f>
        <v>10000</v>
      </c>
      <c r="F1733" s="343">
        <f>SUM(F1734:F1738)</f>
        <v>10000</v>
      </c>
      <c r="G1733" s="7" t="e">
        <f t="shared" si="105"/>
        <v>#DIV/0!</v>
      </c>
      <c r="H1733" s="7">
        <f t="shared" si="104"/>
        <v>0</v>
      </c>
    </row>
    <row r="1734" spans="1:8" ht="12.75" hidden="1">
      <c r="A1734" s="90" t="s">
        <v>94</v>
      </c>
      <c r="B1734" s="99" t="s">
        <v>153</v>
      </c>
      <c r="C1734" s="36">
        <v>0</v>
      </c>
      <c r="D1734" s="36"/>
      <c r="E1734" s="366"/>
      <c r="F1734" s="347"/>
      <c r="G1734" s="7" t="e">
        <f t="shared" si="105"/>
        <v>#DIV/0!</v>
      </c>
      <c r="H1734" s="7" t="e">
        <f t="shared" si="104"/>
        <v>#DIV/0!</v>
      </c>
    </row>
    <row r="1735" spans="1:8" ht="12.75" hidden="1">
      <c r="A1735" s="90" t="s">
        <v>97</v>
      </c>
      <c r="B1735" s="99" t="s">
        <v>146</v>
      </c>
      <c r="C1735" s="36">
        <v>0</v>
      </c>
      <c r="D1735" s="36"/>
      <c r="E1735" s="366"/>
      <c r="F1735" s="347"/>
      <c r="G1735" s="7" t="e">
        <f t="shared" si="105"/>
        <v>#DIV/0!</v>
      </c>
      <c r="H1735" s="7" t="e">
        <f t="shared" si="104"/>
        <v>#DIV/0!</v>
      </c>
    </row>
    <row r="1736" spans="1:8" ht="12.75" hidden="1">
      <c r="A1736" s="90" t="s">
        <v>100</v>
      </c>
      <c r="B1736" s="99" t="s">
        <v>154</v>
      </c>
      <c r="C1736" s="36">
        <v>0</v>
      </c>
      <c r="D1736" s="36">
        <v>0</v>
      </c>
      <c r="E1736" s="366">
        <v>0</v>
      </c>
      <c r="F1736" s="347">
        <v>0</v>
      </c>
      <c r="G1736" s="7" t="e">
        <f t="shared" si="105"/>
        <v>#DIV/0!</v>
      </c>
      <c r="H1736" s="7" t="e">
        <f t="shared" si="104"/>
        <v>#DIV/0!</v>
      </c>
    </row>
    <row r="1737" spans="1:8" ht="12.75" hidden="1">
      <c r="A1737" s="90" t="s">
        <v>126</v>
      </c>
      <c r="B1737" s="99" t="s">
        <v>155</v>
      </c>
      <c r="C1737" s="36">
        <v>0</v>
      </c>
      <c r="D1737" s="36">
        <v>10000</v>
      </c>
      <c r="E1737" s="366">
        <v>10000</v>
      </c>
      <c r="F1737" s="347">
        <v>10000</v>
      </c>
      <c r="G1737" s="7" t="e">
        <f t="shared" si="105"/>
        <v>#DIV/0!</v>
      </c>
      <c r="H1737" s="7">
        <f t="shared" si="104"/>
        <v>0</v>
      </c>
    </row>
    <row r="1738" spans="1:8" ht="12.75" hidden="1">
      <c r="A1738" s="90" t="s">
        <v>128</v>
      </c>
      <c r="B1738" s="99" t="s">
        <v>156</v>
      </c>
      <c r="C1738" s="36">
        <v>0</v>
      </c>
      <c r="D1738" s="36">
        <v>0</v>
      </c>
      <c r="E1738" s="366">
        <v>0</v>
      </c>
      <c r="F1738" s="347">
        <v>0</v>
      </c>
      <c r="G1738" s="7" t="e">
        <f t="shared" si="105"/>
        <v>#DIV/0!</v>
      </c>
      <c r="H1738" s="7" t="e">
        <f t="shared" si="104"/>
        <v>#DIV/0!</v>
      </c>
    </row>
    <row r="1739" spans="1:8" s="3" customFormat="1" ht="12.75" hidden="1">
      <c r="A1739" s="62" t="s">
        <v>554</v>
      </c>
      <c r="B1739" s="118" t="s">
        <v>158</v>
      </c>
      <c r="C1739" s="64">
        <f>SUM(C1740:C1743)</f>
        <v>0</v>
      </c>
      <c r="D1739" s="187">
        <f>SUM(D1740:D1743)</f>
        <v>12000</v>
      </c>
      <c r="E1739" s="430">
        <f>SUM(E1740:E1743)</f>
        <v>20000</v>
      </c>
      <c r="F1739" s="343">
        <f>SUM(F1740:F1743)</f>
        <v>15000</v>
      </c>
      <c r="G1739" s="7" t="e">
        <f t="shared" si="105"/>
        <v>#DIV/0!</v>
      </c>
      <c r="H1739" s="7">
        <f t="shared" si="104"/>
        <v>0.25</v>
      </c>
    </row>
    <row r="1740" spans="1:8" ht="12.75" hidden="1">
      <c r="A1740" s="90" t="s">
        <v>94</v>
      </c>
      <c r="B1740" s="99" t="s">
        <v>159</v>
      </c>
      <c r="C1740" s="36">
        <v>0</v>
      </c>
      <c r="D1740" s="36">
        <v>4500</v>
      </c>
      <c r="E1740" s="429">
        <v>10000</v>
      </c>
      <c r="F1740" s="347">
        <v>5000</v>
      </c>
      <c r="G1740" s="7" t="e">
        <f t="shared" si="105"/>
        <v>#DIV/0!</v>
      </c>
      <c r="H1740" s="7">
        <f t="shared" si="104"/>
        <v>0.1111111111111111</v>
      </c>
    </row>
    <row r="1741" spans="1:8" ht="12.75" hidden="1">
      <c r="A1741" s="90" t="s">
        <v>97</v>
      </c>
      <c r="B1741" s="99" t="s">
        <v>160</v>
      </c>
      <c r="C1741" s="36">
        <v>0</v>
      </c>
      <c r="D1741" s="36">
        <v>5000</v>
      </c>
      <c r="E1741" s="429">
        <v>5000</v>
      </c>
      <c r="F1741" s="347">
        <v>5000</v>
      </c>
      <c r="G1741" s="7" t="e">
        <f t="shared" si="105"/>
        <v>#DIV/0!</v>
      </c>
      <c r="H1741" s="7">
        <f t="shared" si="104"/>
        <v>0</v>
      </c>
    </row>
    <row r="1742" spans="1:8" ht="12.75" hidden="1">
      <c r="A1742" s="90" t="s">
        <v>100</v>
      </c>
      <c r="B1742" s="99" t="s">
        <v>161</v>
      </c>
      <c r="C1742" s="36">
        <v>0</v>
      </c>
      <c r="D1742" s="36">
        <v>2500</v>
      </c>
      <c r="E1742" s="429">
        <v>5000</v>
      </c>
      <c r="F1742" s="347">
        <v>5000</v>
      </c>
      <c r="G1742" s="7" t="e">
        <f t="shared" si="105"/>
        <v>#DIV/0!</v>
      </c>
      <c r="H1742" s="7">
        <f t="shared" si="104"/>
        <v>1</v>
      </c>
    </row>
    <row r="1743" spans="1:8" ht="12.75" hidden="1">
      <c r="A1743" s="90" t="s">
        <v>128</v>
      </c>
      <c r="B1743" s="99" t="s">
        <v>162</v>
      </c>
      <c r="C1743" s="36">
        <v>0</v>
      </c>
      <c r="D1743" s="36">
        <v>0</v>
      </c>
      <c r="E1743" s="366">
        <v>0</v>
      </c>
      <c r="F1743" s="347">
        <v>0</v>
      </c>
      <c r="G1743" s="7" t="e">
        <f t="shared" si="105"/>
        <v>#DIV/0!</v>
      </c>
      <c r="H1743" s="7" t="e">
        <f t="shared" si="104"/>
        <v>#DIV/0!</v>
      </c>
    </row>
    <row r="1744" spans="1:8" s="3" customFormat="1" ht="12.75" hidden="1">
      <c r="A1744" s="62" t="s">
        <v>555</v>
      </c>
      <c r="B1744" s="118" t="s">
        <v>164</v>
      </c>
      <c r="C1744" s="64">
        <f>SUM(C1745:C1750)</f>
        <v>0</v>
      </c>
      <c r="D1744" s="64">
        <f>SUM(D1745:D1750)</f>
        <v>41500</v>
      </c>
      <c r="E1744" s="430">
        <f>SUM(E1745:E1750)</f>
        <v>49340</v>
      </c>
      <c r="F1744" s="343">
        <f>SUM(F1745:F1750)</f>
        <v>49340</v>
      </c>
      <c r="G1744" s="7" t="e">
        <f t="shared" si="105"/>
        <v>#DIV/0!</v>
      </c>
      <c r="H1744" s="7">
        <f t="shared" si="104"/>
        <v>0.18891566265060242</v>
      </c>
    </row>
    <row r="1745" spans="1:8" ht="12.75" hidden="1">
      <c r="A1745" s="90" t="s">
        <v>94</v>
      </c>
      <c r="B1745" s="99" t="s">
        <v>165</v>
      </c>
      <c r="C1745" s="36">
        <v>0</v>
      </c>
      <c r="D1745" s="36">
        <v>5600</v>
      </c>
      <c r="E1745" s="429">
        <v>13140</v>
      </c>
      <c r="F1745" s="347">
        <v>13140</v>
      </c>
      <c r="G1745" s="7" t="e">
        <f t="shared" si="105"/>
        <v>#DIV/0!</v>
      </c>
      <c r="H1745" s="7">
        <f t="shared" si="104"/>
        <v>1.3464285714285715</v>
      </c>
    </row>
    <row r="1746" spans="1:8" ht="12.75" hidden="1">
      <c r="A1746" s="90" t="s">
        <v>97</v>
      </c>
      <c r="B1746" s="99" t="s">
        <v>166</v>
      </c>
      <c r="C1746" s="36">
        <v>0</v>
      </c>
      <c r="D1746" s="36">
        <v>20000</v>
      </c>
      <c r="E1746" s="366">
        <v>20000</v>
      </c>
      <c r="F1746" s="347">
        <v>20000</v>
      </c>
      <c r="G1746" s="7" t="e">
        <f t="shared" si="105"/>
        <v>#DIV/0!</v>
      </c>
      <c r="H1746" s="7">
        <f t="shared" si="104"/>
        <v>0</v>
      </c>
    </row>
    <row r="1747" spans="1:8" ht="12.75" hidden="1">
      <c r="A1747" s="90" t="s">
        <v>100</v>
      </c>
      <c r="B1747" s="99" t="s">
        <v>167</v>
      </c>
      <c r="C1747" s="36">
        <v>0</v>
      </c>
      <c r="D1747" s="36">
        <v>1200</v>
      </c>
      <c r="E1747" s="366">
        <v>1200</v>
      </c>
      <c r="F1747" s="347">
        <v>1200</v>
      </c>
      <c r="G1747" s="7" t="e">
        <f t="shared" si="105"/>
        <v>#DIV/0!</v>
      </c>
      <c r="H1747" s="7">
        <f t="shared" si="104"/>
        <v>0</v>
      </c>
    </row>
    <row r="1748" spans="1:8" ht="12.75" hidden="1">
      <c r="A1748" s="90" t="s">
        <v>102</v>
      </c>
      <c r="B1748" s="99" t="s">
        <v>168</v>
      </c>
      <c r="C1748" s="36">
        <v>0</v>
      </c>
      <c r="D1748" s="36">
        <v>9000</v>
      </c>
      <c r="E1748" s="429">
        <v>8000</v>
      </c>
      <c r="F1748" s="347">
        <v>8000</v>
      </c>
      <c r="G1748" s="7" t="e">
        <f t="shared" si="105"/>
        <v>#DIV/0!</v>
      </c>
      <c r="H1748" s="7">
        <f t="shared" si="104"/>
        <v>-0.1111111111111111</v>
      </c>
    </row>
    <row r="1749" spans="1:8" ht="12.75" hidden="1">
      <c r="A1749" s="90" t="s">
        <v>122</v>
      </c>
      <c r="B1749" s="99" t="s">
        <v>169</v>
      </c>
      <c r="C1749" s="36">
        <v>0</v>
      </c>
      <c r="D1749" s="36">
        <v>0</v>
      </c>
      <c r="E1749" s="366">
        <v>0</v>
      </c>
      <c r="F1749" s="347">
        <v>0</v>
      </c>
      <c r="G1749" s="7" t="e">
        <f t="shared" si="105"/>
        <v>#DIV/0!</v>
      </c>
      <c r="H1749" s="7" t="e">
        <f t="shared" si="104"/>
        <v>#DIV/0!</v>
      </c>
    </row>
    <row r="1750" spans="1:8" ht="12.75" hidden="1">
      <c r="A1750" s="90" t="s">
        <v>128</v>
      </c>
      <c r="B1750" s="99" t="s">
        <v>170</v>
      </c>
      <c r="C1750" s="36">
        <v>0</v>
      </c>
      <c r="D1750" s="36">
        <v>5700</v>
      </c>
      <c r="E1750" s="429">
        <v>7000</v>
      </c>
      <c r="F1750" s="347">
        <v>7000</v>
      </c>
      <c r="G1750" s="7" t="e">
        <f t="shared" si="105"/>
        <v>#DIV/0!</v>
      </c>
      <c r="H1750" s="7">
        <f t="shared" si="104"/>
        <v>0.22807017543859648</v>
      </c>
    </row>
    <row r="1751" spans="1:8" s="3" customFormat="1" ht="12.75" hidden="1">
      <c r="A1751" s="62" t="s">
        <v>806</v>
      </c>
      <c r="B1751" s="118" t="s">
        <v>807</v>
      </c>
      <c r="C1751" s="64">
        <v>0</v>
      </c>
      <c r="D1751" s="64">
        <v>8600</v>
      </c>
      <c r="E1751" s="367">
        <v>0</v>
      </c>
      <c r="F1751" s="343"/>
      <c r="G1751" s="7" t="e">
        <f t="shared" si="105"/>
        <v>#DIV/0!</v>
      </c>
      <c r="H1751" s="7">
        <f aca="true" t="shared" si="106" ref="H1751:H1779">(F1751-D1751)/D1751</f>
        <v>-1</v>
      </c>
    </row>
    <row r="1752" spans="1:8" s="3" customFormat="1" ht="12.75" hidden="1">
      <c r="A1752" s="62" t="s">
        <v>797</v>
      </c>
      <c r="B1752" s="118" t="s">
        <v>174</v>
      </c>
      <c r="C1752" s="64">
        <f>SUM(C1753:C1756)</f>
        <v>0</v>
      </c>
      <c r="D1752" s="64">
        <f>SUM(D1753:D1756)</f>
        <v>0</v>
      </c>
      <c r="E1752" s="367">
        <f>SUM(E1753:E1756)</f>
        <v>0</v>
      </c>
      <c r="F1752" s="343">
        <f>SUM(F1753:F1756)</f>
        <v>0</v>
      </c>
      <c r="G1752" s="7" t="e">
        <f t="shared" si="105"/>
        <v>#DIV/0!</v>
      </c>
      <c r="H1752" s="7" t="e">
        <f t="shared" si="106"/>
        <v>#DIV/0!</v>
      </c>
    </row>
    <row r="1753" spans="1:8" ht="12.75" hidden="1">
      <c r="A1753" s="90" t="s">
        <v>94</v>
      </c>
      <c r="B1753" s="186" t="s">
        <v>175</v>
      </c>
      <c r="C1753" s="36"/>
      <c r="D1753" s="36"/>
      <c r="E1753" s="345"/>
      <c r="F1753" s="347"/>
      <c r="G1753" s="7" t="e">
        <f t="shared" si="105"/>
        <v>#DIV/0!</v>
      </c>
      <c r="H1753" s="7" t="e">
        <f t="shared" si="106"/>
        <v>#DIV/0!</v>
      </c>
    </row>
    <row r="1754" spans="1:8" ht="12.75" hidden="1">
      <c r="A1754" s="90" t="s">
        <v>97</v>
      </c>
      <c r="B1754" s="186" t="s">
        <v>176</v>
      </c>
      <c r="C1754" s="36"/>
      <c r="D1754" s="36"/>
      <c r="E1754" s="345"/>
      <c r="F1754" s="347"/>
      <c r="G1754" s="7" t="e">
        <f aca="true" t="shared" si="107" ref="G1754:G1765">(D1754-C1754)/C1754</f>
        <v>#DIV/0!</v>
      </c>
      <c r="H1754" s="7" t="e">
        <f t="shared" si="106"/>
        <v>#DIV/0!</v>
      </c>
    </row>
    <row r="1755" spans="1:8" ht="12.75" hidden="1">
      <c r="A1755" s="90" t="s">
        <v>100</v>
      </c>
      <c r="B1755" s="186" t="s">
        <v>177</v>
      </c>
      <c r="C1755" s="36"/>
      <c r="D1755" s="36"/>
      <c r="E1755" s="345"/>
      <c r="F1755" s="347"/>
      <c r="G1755" s="7" t="e">
        <f t="shared" si="107"/>
        <v>#DIV/0!</v>
      </c>
      <c r="H1755" s="7" t="e">
        <f t="shared" si="106"/>
        <v>#DIV/0!</v>
      </c>
    </row>
    <row r="1756" spans="1:8" ht="12.75" hidden="1">
      <c r="A1756" s="90" t="s">
        <v>104</v>
      </c>
      <c r="B1756" s="186" t="s">
        <v>178</v>
      </c>
      <c r="C1756" s="36"/>
      <c r="D1756" s="36"/>
      <c r="E1756" s="345"/>
      <c r="F1756" s="347"/>
      <c r="G1756" s="7" t="e">
        <f t="shared" si="107"/>
        <v>#DIV/0!</v>
      </c>
      <c r="H1756" s="7" t="e">
        <f t="shared" si="106"/>
        <v>#DIV/0!</v>
      </c>
    </row>
    <row r="1757" spans="1:8" s="3" customFormat="1" ht="12.75" hidden="1">
      <c r="A1757" s="62" t="s">
        <v>556</v>
      </c>
      <c r="B1757" s="118" t="s">
        <v>180</v>
      </c>
      <c r="C1757" s="64">
        <f>SUM(C1758)</f>
        <v>0</v>
      </c>
      <c r="D1757" s="64">
        <f>SUM(D1758)</f>
        <v>1000</v>
      </c>
      <c r="E1757" s="430">
        <f>SUM(E1758)</f>
        <v>1000</v>
      </c>
      <c r="F1757" s="343">
        <f>SUM(F1758)</f>
        <v>1000</v>
      </c>
      <c r="G1757" s="7" t="e">
        <f t="shared" si="107"/>
        <v>#DIV/0!</v>
      </c>
      <c r="H1757" s="7">
        <f t="shared" si="106"/>
        <v>0</v>
      </c>
    </row>
    <row r="1758" spans="1:8" ht="12.75" hidden="1">
      <c r="A1758" s="90"/>
      <c r="B1758" s="99"/>
      <c r="C1758" s="36"/>
      <c r="D1758" s="36">
        <v>1000</v>
      </c>
      <c r="E1758" s="429">
        <v>1000</v>
      </c>
      <c r="F1758" s="347">
        <v>1000</v>
      </c>
      <c r="G1758" s="7" t="e">
        <f t="shared" si="107"/>
        <v>#DIV/0!</v>
      </c>
      <c r="H1758" s="7">
        <f t="shared" si="106"/>
        <v>0</v>
      </c>
    </row>
    <row r="1759" spans="1:8" s="3" customFormat="1" ht="12.75" hidden="1">
      <c r="A1759" s="62" t="s">
        <v>799</v>
      </c>
      <c r="B1759" s="118" t="s">
        <v>18</v>
      </c>
      <c r="C1759" s="64">
        <f>SUM(C1760:C1765)</f>
        <v>0</v>
      </c>
      <c r="D1759" s="64">
        <f>SUM(D1760:D1765)</f>
        <v>67536</v>
      </c>
      <c r="E1759" s="430">
        <f>SUM(E1760:E1765)</f>
        <v>73096</v>
      </c>
      <c r="F1759" s="343">
        <f>SUM(F1760:F1765)</f>
        <v>70746</v>
      </c>
      <c r="G1759" s="7" t="e">
        <f t="shared" si="107"/>
        <v>#DIV/0!</v>
      </c>
      <c r="H1759" s="7">
        <f t="shared" si="106"/>
        <v>0.047530206112295664</v>
      </c>
    </row>
    <row r="1760" spans="1:8" ht="12.75" hidden="1">
      <c r="A1760" s="90" t="s">
        <v>97</v>
      </c>
      <c r="B1760" s="99" t="s">
        <v>182</v>
      </c>
      <c r="C1760" s="36">
        <v>0</v>
      </c>
      <c r="D1760" s="36">
        <v>33060</v>
      </c>
      <c r="E1760" s="429">
        <v>32930</v>
      </c>
      <c r="F1760" s="347">
        <v>32930</v>
      </c>
      <c r="G1760" s="7" t="e">
        <f t="shared" si="107"/>
        <v>#DIV/0!</v>
      </c>
      <c r="H1760" s="7">
        <f t="shared" si="106"/>
        <v>-0.003932244404113733</v>
      </c>
    </row>
    <row r="1761" spans="1:8" ht="12.75" hidden="1">
      <c r="A1761" s="90" t="s">
        <v>100</v>
      </c>
      <c r="B1761" s="99" t="s">
        <v>183</v>
      </c>
      <c r="C1761" s="36">
        <v>0</v>
      </c>
      <c r="D1761" s="36"/>
      <c r="E1761" s="429"/>
      <c r="F1761" s="347"/>
      <c r="G1761" s="7" t="e">
        <f t="shared" si="107"/>
        <v>#DIV/0!</v>
      </c>
      <c r="H1761" s="7" t="e">
        <f t="shared" si="106"/>
        <v>#DIV/0!</v>
      </c>
    </row>
    <row r="1762" spans="1:8" ht="12.75" hidden="1">
      <c r="A1762" s="90" t="s">
        <v>128</v>
      </c>
      <c r="B1762" s="99" t="s">
        <v>184</v>
      </c>
      <c r="C1762" s="36">
        <v>0</v>
      </c>
      <c r="D1762" s="36">
        <v>0</v>
      </c>
      <c r="E1762" s="429">
        <v>0</v>
      </c>
      <c r="F1762" s="347">
        <v>0</v>
      </c>
      <c r="G1762" s="7" t="e">
        <f t="shared" si="107"/>
        <v>#DIV/0!</v>
      </c>
      <c r="H1762" s="7" t="e">
        <f t="shared" si="106"/>
        <v>#DIV/0!</v>
      </c>
    </row>
    <row r="1763" spans="1:8" ht="12.75" hidden="1">
      <c r="A1763" s="90" t="s">
        <v>104</v>
      </c>
      <c r="B1763" s="99" t="s">
        <v>203</v>
      </c>
      <c r="C1763" s="36">
        <v>0</v>
      </c>
      <c r="D1763" s="36">
        <v>0</v>
      </c>
      <c r="E1763" s="429">
        <v>0</v>
      </c>
      <c r="F1763" s="347">
        <v>0</v>
      </c>
      <c r="G1763" s="7" t="e">
        <f t="shared" si="107"/>
        <v>#DIV/0!</v>
      </c>
      <c r="H1763" s="7" t="e">
        <f t="shared" si="106"/>
        <v>#DIV/0!</v>
      </c>
    </row>
    <row r="1764" spans="1:8" ht="12.75" hidden="1">
      <c r="A1764" s="90" t="s">
        <v>122</v>
      </c>
      <c r="B1764" s="99" t="s">
        <v>186</v>
      </c>
      <c r="C1764" s="36">
        <v>0</v>
      </c>
      <c r="D1764" s="36">
        <v>0</v>
      </c>
      <c r="E1764" s="429">
        <v>0</v>
      </c>
      <c r="F1764" s="347">
        <v>0</v>
      </c>
      <c r="G1764" s="7" t="e">
        <f t="shared" si="107"/>
        <v>#DIV/0!</v>
      </c>
      <c r="H1764" s="7" t="e">
        <f t="shared" si="106"/>
        <v>#DIV/0!</v>
      </c>
    </row>
    <row r="1765" spans="1:8" ht="12.75" hidden="1">
      <c r="A1765" s="90"/>
      <c r="B1765" s="99" t="s">
        <v>187</v>
      </c>
      <c r="C1765" s="36">
        <v>0</v>
      </c>
      <c r="D1765" s="36">
        <v>34476</v>
      </c>
      <c r="E1765" s="429">
        <v>40166</v>
      </c>
      <c r="F1765" s="345">
        <v>37816</v>
      </c>
      <c r="G1765" s="7" t="e">
        <f t="shared" si="107"/>
        <v>#DIV/0!</v>
      </c>
      <c r="H1765" s="7">
        <f t="shared" si="106"/>
        <v>0.09687898828170322</v>
      </c>
    </row>
    <row r="1766" spans="1:8" ht="25.5">
      <c r="A1766" s="90" t="s">
        <v>557</v>
      </c>
      <c r="B1766" s="234" t="s">
        <v>339</v>
      </c>
      <c r="C1766" s="347">
        <f>SUM(C1767)</f>
        <v>0</v>
      </c>
      <c r="D1766" s="347">
        <f>SUM(D1767)</f>
        <v>100000</v>
      </c>
      <c r="E1766" s="347">
        <f>SUM(E1767)</f>
        <v>0</v>
      </c>
      <c r="F1766" s="347">
        <f>SUM(F1767)</f>
        <v>70000</v>
      </c>
      <c r="G1766" s="7"/>
      <c r="H1766" s="7">
        <f t="shared" si="106"/>
        <v>-0.3</v>
      </c>
    </row>
    <row r="1767" spans="1:8" ht="12.75" hidden="1">
      <c r="A1767" s="92"/>
      <c r="B1767" s="91" t="s">
        <v>190</v>
      </c>
      <c r="C1767" s="33">
        <f>SUM(C1768:C1770)</f>
        <v>0</v>
      </c>
      <c r="D1767" s="33">
        <f>SUM(D1768:D1770)</f>
        <v>100000</v>
      </c>
      <c r="E1767" s="368">
        <f>SUM(E1768:E1770)</f>
        <v>0</v>
      </c>
      <c r="F1767" s="544">
        <f>SUM(F1768:F1770)</f>
        <v>70000</v>
      </c>
      <c r="G1767" s="7" t="e">
        <f>(D1767-C1767)/C1767</f>
        <v>#DIV/0!</v>
      </c>
      <c r="H1767" s="7">
        <f t="shared" si="106"/>
        <v>-0.3</v>
      </c>
    </row>
    <row r="1768" spans="1:8" ht="12.75" hidden="1">
      <c r="A1768" s="85"/>
      <c r="B1768" s="610" t="s">
        <v>204</v>
      </c>
      <c r="C1768" s="36"/>
      <c r="D1768" s="36">
        <v>0</v>
      </c>
      <c r="E1768" s="429">
        <v>0</v>
      </c>
      <c r="F1768" s="347">
        <v>70000</v>
      </c>
      <c r="G1768" s="7" t="e">
        <f>(D1768-C1768)/C1768</f>
        <v>#DIV/0!</v>
      </c>
      <c r="H1768" s="7" t="e">
        <f t="shared" si="106"/>
        <v>#DIV/0!</v>
      </c>
    </row>
    <row r="1769" spans="1:8" ht="12.75" hidden="1">
      <c r="A1769" s="85"/>
      <c r="B1769" s="610" t="s">
        <v>205</v>
      </c>
      <c r="C1769" s="36"/>
      <c r="D1769" s="36">
        <v>20000</v>
      </c>
      <c r="E1769" s="429">
        <v>0</v>
      </c>
      <c r="F1769" s="347"/>
      <c r="G1769" s="7" t="e">
        <f>(D1769-C1769)/C1769</f>
        <v>#DIV/0!</v>
      </c>
      <c r="H1769" s="7">
        <f t="shared" si="106"/>
        <v>-1</v>
      </c>
    </row>
    <row r="1770" spans="1:8" ht="12.75" hidden="1">
      <c r="A1770" s="149"/>
      <c r="B1770" s="611" t="s">
        <v>206</v>
      </c>
      <c r="C1770" s="39"/>
      <c r="D1770" s="39">
        <v>80000</v>
      </c>
      <c r="E1770" s="445">
        <v>0</v>
      </c>
      <c r="F1770" s="545"/>
      <c r="G1770" s="7" t="e">
        <f>(D1770-C1770)/C1770</f>
        <v>#DIV/0!</v>
      </c>
      <c r="H1770" s="7">
        <f t="shared" si="106"/>
        <v>-1</v>
      </c>
    </row>
    <row r="1771" spans="1:8" ht="12.75">
      <c r="A1771" s="267" t="s">
        <v>703</v>
      </c>
      <c r="B1771" s="156" t="s">
        <v>84</v>
      </c>
      <c r="C1771" s="145">
        <f>SUM(C1772+C1774)</f>
        <v>68000</v>
      </c>
      <c r="D1771" s="145">
        <f>SUM(D1772+D1774)</f>
        <v>64000</v>
      </c>
      <c r="E1771" s="371">
        <f>SUM(E1772+E1774)</f>
        <v>64000</v>
      </c>
      <c r="F1771" s="449">
        <f>SUM(F1772+F1774)</f>
        <v>64000</v>
      </c>
      <c r="G1771" s="7">
        <f>(D1771-C1771)/C1771</f>
        <v>-0.058823529411764705</v>
      </c>
      <c r="H1771" s="7">
        <f t="shared" si="106"/>
        <v>0</v>
      </c>
    </row>
    <row r="1772" spans="1:8" ht="12.75">
      <c r="A1772" s="292" t="s">
        <v>550</v>
      </c>
      <c r="B1772" s="180" t="s">
        <v>114</v>
      </c>
      <c r="C1772" s="181">
        <f>C1773</f>
        <v>53000</v>
      </c>
      <c r="D1772" s="181">
        <f>D1773</f>
        <v>49000</v>
      </c>
      <c r="E1772" s="386">
        <f>E1773</f>
        <v>49000</v>
      </c>
      <c r="F1772" s="559">
        <f>F1773</f>
        <v>49000</v>
      </c>
      <c r="G1772" s="7"/>
      <c r="H1772" s="7">
        <f t="shared" si="106"/>
        <v>0</v>
      </c>
    </row>
    <row r="1773" spans="1:8" ht="12.75">
      <c r="A1773" s="269"/>
      <c r="B1773" s="102" t="s">
        <v>456</v>
      </c>
      <c r="C1773" s="152">
        <v>53000</v>
      </c>
      <c r="D1773" s="152">
        <v>49000</v>
      </c>
      <c r="E1773" s="383">
        <v>49000</v>
      </c>
      <c r="F1773" s="547">
        <v>49000</v>
      </c>
      <c r="G1773" s="7">
        <f>(D1773-C1773)/C1773</f>
        <v>-0.07547169811320754</v>
      </c>
      <c r="H1773" s="7">
        <f t="shared" si="106"/>
        <v>0</v>
      </c>
    </row>
    <row r="1774" spans="1:8" ht="12.75">
      <c r="A1774" s="284" t="s">
        <v>629</v>
      </c>
      <c r="B1774" s="150" t="s">
        <v>19</v>
      </c>
      <c r="C1774" s="182">
        <v>15000</v>
      </c>
      <c r="D1774" s="182">
        <v>15000</v>
      </c>
      <c r="E1774" s="417">
        <v>15000</v>
      </c>
      <c r="F1774" s="553">
        <v>15000</v>
      </c>
      <c r="G1774" s="7">
        <f>(D1774-C1774)/C1774</f>
        <v>0</v>
      </c>
      <c r="H1774" s="7">
        <f t="shared" si="106"/>
        <v>0</v>
      </c>
    </row>
    <row r="1775" spans="1:8" s="12" customFormat="1" ht="12.75">
      <c r="A1775" s="294"/>
      <c r="B1775" s="175" t="s">
        <v>457</v>
      </c>
      <c r="C1775" s="176">
        <v>15000</v>
      </c>
      <c r="D1775" s="176">
        <v>15000</v>
      </c>
      <c r="E1775" s="385">
        <v>15000</v>
      </c>
      <c r="F1775" s="555">
        <v>15000</v>
      </c>
      <c r="G1775" s="11"/>
      <c r="H1775" s="7">
        <f t="shared" si="106"/>
        <v>0</v>
      </c>
    </row>
    <row r="1776" spans="1:8" ht="12.75">
      <c r="A1776" s="267" t="s">
        <v>704</v>
      </c>
      <c r="B1776" s="93" t="s">
        <v>85</v>
      </c>
      <c r="C1776" s="145">
        <f>C1777</f>
        <v>15000</v>
      </c>
      <c r="D1776" s="145">
        <f>D1777</f>
        <v>15000</v>
      </c>
      <c r="E1776" s="431">
        <f>E1777</f>
        <v>25000</v>
      </c>
      <c r="F1776" s="449">
        <f>F1777</f>
        <v>25000</v>
      </c>
      <c r="G1776" s="7">
        <f>(D1776-C1776)/C1776</f>
        <v>0</v>
      </c>
      <c r="H1776" s="7">
        <f t="shared" si="106"/>
        <v>0.6666666666666666</v>
      </c>
    </row>
    <row r="1777" spans="1:8" ht="12.75">
      <c r="A1777" s="292" t="s">
        <v>550</v>
      </c>
      <c r="B1777" s="180" t="s">
        <v>114</v>
      </c>
      <c r="C1777" s="181">
        <v>15000</v>
      </c>
      <c r="D1777" s="181">
        <v>15000</v>
      </c>
      <c r="E1777" s="446">
        <v>25000</v>
      </c>
      <c r="F1777" s="559">
        <v>25000</v>
      </c>
      <c r="G1777" s="7">
        <f>(D1777-C1777)/C1777</f>
        <v>0</v>
      </c>
      <c r="H1777" s="7">
        <f t="shared" si="106"/>
        <v>0.6666666666666666</v>
      </c>
    </row>
    <row r="1778" spans="1:8" ht="12.75">
      <c r="A1778" s="267" t="s">
        <v>705</v>
      </c>
      <c r="B1778" s="93" t="s">
        <v>86</v>
      </c>
      <c r="C1778" s="145">
        <f>C1779+C1784</f>
        <v>73000</v>
      </c>
      <c r="D1778" s="145">
        <f>D1779+D1784</f>
        <v>66000</v>
      </c>
      <c r="E1778" s="431">
        <f>E1779+E1784</f>
        <v>73000</v>
      </c>
      <c r="F1778" s="449">
        <f>F1779+F1784</f>
        <v>225295</v>
      </c>
      <c r="G1778" s="7">
        <f>(D1778-C1778)/C1778</f>
        <v>-0.0958904109589041</v>
      </c>
      <c r="H1778" s="7">
        <f t="shared" si="106"/>
        <v>2.413560606060606</v>
      </c>
    </row>
    <row r="1779" spans="1:8" ht="12.75">
      <c r="A1779" s="284" t="s">
        <v>550</v>
      </c>
      <c r="B1779" s="150" t="s">
        <v>114</v>
      </c>
      <c r="C1779" s="170">
        <f>C1781+C1782+C1783</f>
        <v>69000</v>
      </c>
      <c r="D1779" s="170">
        <f>D1781+D1782+D1783</f>
        <v>62000</v>
      </c>
      <c r="E1779" s="417">
        <f>E1781+E1782+E1783</f>
        <v>73000</v>
      </c>
      <c r="F1779" s="553">
        <f>SUM(F1780:F1783)</f>
        <v>225295</v>
      </c>
      <c r="G1779" s="7">
        <f>(D1779-C1779)/C1779</f>
        <v>-0.10144927536231885</v>
      </c>
      <c r="H1779" s="7">
        <f t="shared" si="106"/>
        <v>2.633790322580645</v>
      </c>
    </row>
    <row r="1780" spans="1:8" s="16" customFormat="1" ht="12.75">
      <c r="A1780" s="621"/>
      <c r="B1780" s="482" t="s">
        <v>1014</v>
      </c>
      <c r="C1780" s="622"/>
      <c r="D1780" s="622"/>
      <c r="E1780" s="623"/>
      <c r="F1780" s="623">
        <v>162295</v>
      </c>
      <c r="G1780" s="310"/>
      <c r="H1780" s="310"/>
    </row>
    <row r="1781" spans="1:8" ht="12.75">
      <c r="A1781" s="269"/>
      <c r="B1781" s="102" t="s">
        <v>299</v>
      </c>
      <c r="C1781" s="171">
        <v>10000</v>
      </c>
      <c r="D1781" s="171">
        <v>11000</v>
      </c>
      <c r="E1781" s="383">
        <v>12000</v>
      </c>
      <c r="F1781" s="547">
        <v>12000</v>
      </c>
      <c r="G1781" s="11">
        <f>(D1781-C1781)/C1781</f>
        <v>0.1</v>
      </c>
      <c r="H1781" s="7">
        <f aca="true" t="shared" si="108" ref="H1781:H1787">(F1781-D1781)/D1781</f>
        <v>0.09090909090909091</v>
      </c>
    </row>
    <row r="1782" spans="1:8" ht="12.75">
      <c r="A1782" s="269"/>
      <c r="B1782" s="102" t="s">
        <v>300</v>
      </c>
      <c r="C1782" s="171">
        <v>9000</v>
      </c>
      <c r="D1782" s="171">
        <v>11000</v>
      </c>
      <c r="E1782" s="383">
        <v>11000</v>
      </c>
      <c r="F1782" s="547">
        <v>11000</v>
      </c>
      <c r="G1782" s="11">
        <f>(D1782-C1782)/C1782</f>
        <v>0.2222222222222222</v>
      </c>
      <c r="H1782" s="7">
        <f t="shared" si="108"/>
        <v>0</v>
      </c>
    </row>
    <row r="1783" spans="1:8" ht="12.75">
      <c r="A1783" s="269"/>
      <c r="B1783" s="102" t="s">
        <v>301</v>
      </c>
      <c r="C1783" s="171">
        <v>50000</v>
      </c>
      <c r="D1783" s="171">
        <v>40000</v>
      </c>
      <c r="E1783" s="433">
        <v>50000</v>
      </c>
      <c r="F1783" s="547">
        <v>40000</v>
      </c>
      <c r="G1783" s="11">
        <f>(D1783-C1783)/C1783</f>
        <v>-0.2</v>
      </c>
      <c r="H1783" s="7">
        <f t="shared" si="108"/>
        <v>0</v>
      </c>
    </row>
    <row r="1784" spans="1:8" ht="12.75">
      <c r="A1784" s="286" t="s">
        <v>629</v>
      </c>
      <c r="B1784" s="154" t="s">
        <v>19</v>
      </c>
      <c r="C1784" s="194">
        <f>SUM(C1785)</f>
        <v>4000</v>
      </c>
      <c r="D1784" s="194">
        <f>SUM(D1785)</f>
        <v>4000</v>
      </c>
      <c r="E1784" s="418">
        <f>SUM(E1785)</f>
        <v>0</v>
      </c>
      <c r="F1784" s="550">
        <f>SUM(F1785)</f>
        <v>0</v>
      </c>
      <c r="G1784" s="7">
        <f>(D1784-C1784)/C1784</f>
        <v>0</v>
      </c>
      <c r="H1784" s="7">
        <f t="shared" si="108"/>
        <v>-1</v>
      </c>
    </row>
    <row r="1785" spans="1:8" s="12" customFormat="1" ht="12.75">
      <c r="A1785" s="289"/>
      <c r="B1785" s="172" t="s">
        <v>473</v>
      </c>
      <c r="C1785" s="173">
        <v>4000</v>
      </c>
      <c r="D1785" s="173">
        <v>4000</v>
      </c>
      <c r="E1785" s="384">
        <v>0</v>
      </c>
      <c r="F1785" s="554">
        <v>0</v>
      </c>
      <c r="G1785" s="11"/>
      <c r="H1785" s="7">
        <f t="shared" si="108"/>
        <v>-1</v>
      </c>
    </row>
    <row r="1786" spans="1:8" ht="12.75">
      <c r="A1786" s="267" t="s">
        <v>706</v>
      </c>
      <c r="B1786" s="93" t="s">
        <v>295</v>
      </c>
      <c r="C1786" s="145">
        <f>C1787</f>
        <v>69882</v>
      </c>
      <c r="D1786" s="145">
        <f>D1787</f>
        <v>335636</v>
      </c>
      <c r="E1786" s="431">
        <f>E1787</f>
        <v>378000</v>
      </c>
      <c r="F1786" s="449">
        <f>F1787</f>
        <v>368000</v>
      </c>
      <c r="G1786" s="7">
        <f>(D1786-C1786)/C1786</f>
        <v>3.802896310924129</v>
      </c>
      <c r="H1786" s="7">
        <f t="shared" si="108"/>
        <v>0.09642588995221013</v>
      </c>
    </row>
    <row r="1787" spans="1:8" ht="12.75">
      <c r="A1787" s="284" t="s">
        <v>550</v>
      </c>
      <c r="B1787" s="150" t="s">
        <v>114</v>
      </c>
      <c r="C1787" s="182">
        <f>SUM(C1788:C1793)</f>
        <v>69882</v>
      </c>
      <c r="D1787" s="182">
        <f>SUM(D1788:D1793)</f>
        <v>335636</v>
      </c>
      <c r="E1787" s="417">
        <f>SUM(E1788:E1793)</f>
        <v>378000</v>
      </c>
      <c r="F1787" s="553">
        <f>SUM(F1788:F1793)</f>
        <v>368000</v>
      </c>
      <c r="G1787" s="7">
        <f>(D1787-C1787)/C1787</f>
        <v>3.802896310924129</v>
      </c>
      <c r="H1787" s="7">
        <f t="shared" si="108"/>
        <v>0.09642588995221013</v>
      </c>
    </row>
    <row r="1788" spans="1:8" ht="12.75">
      <c r="A1788" s="285"/>
      <c r="B1788" s="102" t="s">
        <v>296</v>
      </c>
      <c r="C1788" s="103">
        <v>51882</v>
      </c>
      <c r="D1788" s="152"/>
      <c r="E1788" s="383"/>
      <c r="F1788" s="547"/>
      <c r="G1788" s="11">
        <f>(D1788-C1788)/C1788</f>
        <v>-1</v>
      </c>
      <c r="H1788" s="7"/>
    </row>
    <row r="1789" spans="1:8" ht="12.75">
      <c r="A1789" s="285"/>
      <c r="B1789" s="102" t="s">
        <v>907</v>
      </c>
      <c r="C1789" s="152"/>
      <c r="D1789" s="152">
        <v>294200</v>
      </c>
      <c r="E1789" s="433">
        <v>335000</v>
      </c>
      <c r="F1789" s="547">
        <v>335000</v>
      </c>
      <c r="G1789" s="11"/>
      <c r="H1789" s="7">
        <f aca="true" t="shared" si="109" ref="H1789:H1807">(F1789-D1789)/D1789</f>
        <v>0.13868116927260368</v>
      </c>
    </row>
    <row r="1790" spans="1:8" ht="12.75">
      <c r="A1790" s="285"/>
      <c r="B1790" s="102" t="s">
        <v>419</v>
      </c>
      <c r="C1790" s="152">
        <v>15000</v>
      </c>
      <c r="D1790" s="152">
        <v>15000</v>
      </c>
      <c r="E1790" s="383">
        <v>15000</v>
      </c>
      <c r="F1790" s="547">
        <v>15000</v>
      </c>
      <c r="G1790" s="11">
        <f>(D1790-C1790)/C1790</f>
        <v>0</v>
      </c>
      <c r="H1790" s="7">
        <f t="shared" si="109"/>
        <v>0</v>
      </c>
    </row>
    <row r="1791" spans="1:8" ht="12.75">
      <c r="A1791" s="285"/>
      <c r="B1791" s="102" t="s">
        <v>297</v>
      </c>
      <c r="C1791" s="152">
        <v>1500</v>
      </c>
      <c r="D1791" s="152">
        <v>1500</v>
      </c>
      <c r="E1791" s="383">
        <v>1500</v>
      </c>
      <c r="F1791" s="547">
        <v>1500</v>
      </c>
      <c r="G1791" s="11">
        <f>(D1791-C1791)/C1791</f>
        <v>0</v>
      </c>
      <c r="H1791" s="7">
        <f t="shared" si="109"/>
        <v>0</v>
      </c>
    </row>
    <row r="1792" spans="1:8" ht="12.75">
      <c r="A1792" s="285"/>
      <c r="B1792" s="102" t="s">
        <v>298</v>
      </c>
      <c r="C1792" s="152">
        <v>1500</v>
      </c>
      <c r="D1792" s="152">
        <v>1500</v>
      </c>
      <c r="E1792" s="383">
        <v>1500</v>
      </c>
      <c r="F1792" s="547">
        <v>1500</v>
      </c>
      <c r="G1792" s="11">
        <f>(D1792-C1792)/C1792</f>
        <v>0</v>
      </c>
      <c r="H1792" s="7">
        <f t="shared" si="109"/>
        <v>0</v>
      </c>
    </row>
    <row r="1793" spans="1:8" ht="12.75">
      <c r="A1793" s="285"/>
      <c r="B1793" s="102" t="s">
        <v>452</v>
      </c>
      <c r="C1793" s="103">
        <v>0</v>
      </c>
      <c r="D1793" s="152">
        <v>23436</v>
      </c>
      <c r="E1793" s="433">
        <v>25000</v>
      </c>
      <c r="F1793" s="547">
        <v>15000</v>
      </c>
      <c r="G1793" s="11"/>
      <c r="H1793" s="7">
        <f t="shared" si="109"/>
        <v>-0.35995903737839224</v>
      </c>
    </row>
    <row r="1794" spans="1:8" s="3" customFormat="1" ht="12.75" hidden="1">
      <c r="A1794" s="295" t="s">
        <v>465</v>
      </c>
      <c r="B1794" s="195" t="s">
        <v>466</v>
      </c>
      <c r="C1794" s="196">
        <f>SUM(C1795+C1796)</f>
        <v>0</v>
      </c>
      <c r="D1794" s="196">
        <f>SUM(D1795+D1796)</f>
        <v>0</v>
      </c>
      <c r="E1794" s="357">
        <f>SUM(E1795+E1796)</f>
        <v>0</v>
      </c>
      <c r="F1794" s="560">
        <f>SUM(F1795+F1796)</f>
        <v>0</v>
      </c>
      <c r="G1794" s="13"/>
      <c r="H1794" s="7" t="e">
        <f t="shared" si="109"/>
        <v>#DIV/0!</v>
      </c>
    </row>
    <row r="1795" spans="1:8" ht="12.75" hidden="1">
      <c r="A1795" s="286"/>
      <c r="B1795" s="154"/>
      <c r="C1795" s="155"/>
      <c r="D1795" s="155"/>
      <c r="E1795" s="355"/>
      <c r="F1795" s="550"/>
      <c r="G1795" s="7"/>
      <c r="H1795" s="7" t="e">
        <f t="shared" si="109"/>
        <v>#DIV/0!</v>
      </c>
    </row>
    <row r="1796" spans="1:8" ht="12.75" hidden="1">
      <c r="A1796" s="286"/>
      <c r="B1796" s="154"/>
      <c r="C1796" s="155"/>
      <c r="D1796" s="155"/>
      <c r="E1796" s="355"/>
      <c r="F1796" s="550"/>
      <c r="G1796" s="7"/>
      <c r="H1796" s="7" t="e">
        <f t="shared" si="109"/>
        <v>#DIV/0!</v>
      </c>
    </row>
    <row r="1797" spans="1:8" ht="12.75">
      <c r="A1797" s="450" t="s">
        <v>130</v>
      </c>
      <c r="B1797" s="77" t="s">
        <v>87</v>
      </c>
      <c r="C1797" s="197">
        <f>SUM(C1798+C1809+C1886+C1894+C1907+C1912+C1916+C1920+C1922+C1926)</f>
        <v>7809803</v>
      </c>
      <c r="D1797" s="197">
        <f>SUM(D1798+D1809+D1886+D1894+D1907+D1912+D1916+D1920+D1922+D1926)</f>
        <v>9403920</v>
      </c>
      <c r="E1797" s="424">
        <f>SUM(E1798+E1809+E1886+E1894+E1907+E1912+E1916+E1920+E1922+E1926)</f>
        <v>12825986.8</v>
      </c>
      <c r="F1797" s="530">
        <f>SUM(F1798+F1809+F1886+F1894+F1907+F1912+F1916+F1920+F1922+F1926)</f>
        <v>11068822</v>
      </c>
      <c r="G1797" s="7">
        <f>(D1797-C1797)/C1797</f>
        <v>0.20411744060637638</v>
      </c>
      <c r="H1797" s="7">
        <f t="shared" si="109"/>
        <v>0.17704340317654765</v>
      </c>
    </row>
    <row r="1798" spans="1:8" ht="25.5">
      <c r="A1798" s="43" t="s">
        <v>707</v>
      </c>
      <c r="B1798" s="238" t="s">
        <v>88</v>
      </c>
      <c r="C1798" s="44">
        <f>SUM(C1800:C1807)</f>
        <v>147500</v>
      </c>
      <c r="D1798" s="44">
        <f>SUM(D1800:D1807)</f>
        <v>206000</v>
      </c>
      <c r="E1798" s="408">
        <f>SUM(E1800:E1807)</f>
        <v>243000</v>
      </c>
      <c r="F1798" s="519">
        <f>F1799+F1808</f>
        <v>933000</v>
      </c>
      <c r="G1798" s="7">
        <f>(D1798-C1798)/C1798</f>
        <v>0.39661016949152544</v>
      </c>
      <c r="H1798" s="7">
        <f t="shared" si="109"/>
        <v>3.529126213592233</v>
      </c>
    </row>
    <row r="1799" spans="1:8" ht="12.75">
      <c r="A1799" s="215" t="s">
        <v>550</v>
      </c>
      <c r="B1799" s="35" t="s">
        <v>114</v>
      </c>
      <c r="C1799" s="33">
        <f>SUM(C1800:C1807)</f>
        <v>147500</v>
      </c>
      <c r="D1799" s="33">
        <f>SUM(D1800:D1807)</f>
        <v>206000</v>
      </c>
      <c r="E1799" s="368">
        <f>SUM(E1800:E1807)</f>
        <v>243000</v>
      </c>
      <c r="F1799" s="544">
        <f>SUM(F1800:F1807)</f>
        <v>243000</v>
      </c>
      <c r="G1799" s="7"/>
      <c r="H1799" s="7">
        <f t="shared" si="109"/>
        <v>0.1796116504854369</v>
      </c>
    </row>
    <row r="1800" spans="1:8" ht="12.75">
      <c r="A1800" s="126"/>
      <c r="B1800" s="198" t="s">
        <v>312</v>
      </c>
      <c r="C1800" s="113">
        <v>9000</v>
      </c>
      <c r="D1800" s="113">
        <v>9000</v>
      </c>
      <c r="E1800" s="396">
        <v>9000</v>
      </c>
      <c r="F1800" s="543">
        <v>9000</v>
      </c>
      <c r="G1800" s="7">
        <f>(D1800-C1800)/C1800</f>
        <v>0</v>
      </c>
      <c r="H1800" s="7">
        <f t="shared" si="109"/>
        <v>0</v>
      </c>
    </row>
    <row r="1801" spans="1:8" ht="12.75">
      <c r="A1801" s="126"/>
      <c r="B1801" s="127" t="s">
        <v>313</v>
      </c>
      <c r="C1801" s="113">
        <v>10000</v>
      </c>
      <c r="D1801" s="113">
        <v>5000</v>
      </c>
      <c r="E1801" s="396">
        <v>5000</v>
      </c>
      <c r="F1801" s="543">
        <v>5000</v>
      </c>
      <c r="G1801" s="7">
        <f>(D1801-C1801)/C1801</f>
        <v>-0.5</v>
      </c>
      <c r="H1801" s="7">
        <f t="shared" si="109"/>
        <v>0</v>
      </c>
    </row>
    <row r="1802" spans="1:8" ht="24">
      <c r="A1802" s="126"/>
      <c r="B1802" s="239" t="s">
        <v>919</v>
      </c>
      <c r="C1802" s="113">
        <v>60000</v>
      </c>
      <c r="D1802" s="113">
        <v>118000</v>
      </c>
      <c r="E1802" s="396">
        <v>150000</v>
      </c>
      <c r="F1802" s="543">
        <v>150000</v>
      </c>
      <c r="G1802" s="7">
        <f>(D1802-C1802)/C1802</f>
        <v>0.9666666666666667</v>
      </c>
      <c r="H1802" s="7">
        <f t="shared" si="109"/>
        <v>0.2711864406779661</v>
      </c>
    </row>
    <row r="1803" spans="1:8" ht="12.75">
      <c r="A1803" s="126"/>
      <c r="B1803" s="127" t="s">
        <v>314</v>
      </c>
      <c r="C1803" s="113">
        <v>6000</v>
      </c>
      <c r="D1803" s="113">
        <v>12000</v>
      </c>
      <c r="E1803" s="396">
        <v>18000</v>
      </c>
      <c r="F1803" s="543">
        <v>18000</v>
      </c>
      <c r="G1803" s="7">
        <f>(D1803-C1803)/C1803</f>
        <v>1</v>
      </c>
      <c r="H1803" s="7">
        <f t="shared" si="109"/>
        <v>0.5</v>
      </c>
    </row>
    <row r="1804" spans="1:8" ht="12.75">
      <c r="A1804" s="126"/>
      <c r="B1804" s="127" t="s">
        <v>315</v>
      </c>
      <c r="C1804" s="113"/>
      <c r="D1804" s="113">
        <v>15000</v>
      </c>
      <c r="E1804" s="396">
        <v>5000</v>
      </c>
      <c r="F1804" s="543">
        <v>5000</v>
      </c>
      <c r="G1804" s="7"/>
      <c r="H1804" s="7">
        <f t="shared" si="109"/>
        <v>-0.6666666666666666</v>
      </c>
    </row>
    <row r="1805" spans="1:8" ht="12.75">
      <c r="A1805" s="126"/>
      <c r="B1805" s="127" t="s">
        <v>316</v>
      </c>
      <c r="C1805" s="113">
        <v>22500</v>
      </c>
      <c r="D1805" s="113">
        <v>22000</v>
      </c>
      <c r="E1805" s="396">
        <v>31000</v>
      </c>
      <c r="F1805" s="543">
        <v>31000</v>
      </c>
      <c r="G1805" s="7">
        <f>(D1805-C1805)/C1805</f>
        <v>-0.022222222222222223</v>
      </c>
      <c r="H1805" s="7">
        <f t="shared" si="109"/>
        <v>0.4090909090909091</v>
      </c>
    </row>
    <row r="1806" spans="1:8" ht="12.75">
      <c r="A1806" s="126"/>
      <c r="B1806" s="127" t="s">
        <v>317</v>
      </c>
      <c r="C1806" s="113">
        <v>30000</v>
      </c>
      <c r="D1806" s="113">
        <v>20000</v>
      </c>
      <c r="E1806" s="396">
        <v>20000</v>
      </c>
      <c r="F1806" s="543">
        <v>20000</v>
      </c>
      <c r="G1806" s="7">
        <f>(D1806-C1806)/C1806</f>
        <v>-0.3333333333333333</v>
      </c>
      <c r="H1806" s="7">
        <f t="shared" si="109"/>
        <v>0</v>
      </c>
    </row>
    <row r="1807" spans="1:8" ht="12.75">
      <c r="A1807" s="126"/>
      <c r="B1807" s="127" t="s">
        <v>318</v>
      </c>
      <c r="C1807" s="113">
        <v>10000</v>
      </c>
      <c r="D1807" s="113">
        <v>5000</v>
      </c>
      <c r="E1807" s="396">
        <v>5000</v>
      </c>
      <c r="F1807" s="543">
        <v>5000</v>
      </c>
      <c r="G1807" s="7">
        <f>(D1807-C1807)/C1807</f>
        <v>-0.5</v>
      </c>
      <c r="H1807" s="7">
        <f t="shared" si="109"/>
        <v>0</v>
      </c>
    </row>
    <row r="1808" spans="1:8" s="9" customFormat="1" ht="12.75">
      <c r="A1808" s="90" t="s">
        <v>629</v>
      </c>
      <c r="B1808" s="617" t="s">
        <v>1010</v>
      </c>
      <c r="C1808" s="618"/>
      <c r="D1808" s="618"/>
      <c r="E1808" s="619"/>
      <c r="F1808" s="347">
        <v>690000</v>
      </c>
      <c r="G1808" s="620"/>
      <c r="H1808" s="620"/>
    </row>
    <row r="1809" spans="1:8" s="3" customFormat="1" ht="12.75">
      <c r="A1809" s="360" t="s">
        <v>708</v>
      </c>
      <c r="B1809" s="361" t="s">
        <v>242</v>
      </c>
      <c r="C1809" s="362">
        <f>C1810+C1823+C1876+C1884</f>
        <v>2188783</v>
      </c>
      <c r="D1809" s="362">
        <f>D1810+D1823+D1876+D1884</f>
        <v>2861122</v>
      </c>
      <c r="E1809" s="362">
        <f>E1810+E1823+E1876+E1884</f>
        <v>5185996.8</v>
      </c>
      <c r="F1809" s="362">
        <f>F1810+F1823+F1876+F1884</f>
        <v>3208822</v>
      </c>
      <c r="G1809" s="8">
        <f aca="true" t="shared" si="110" ref="G1809:G1836">(D1809-C1809)/C1809</f>
        <v>0.30717480901487265</v>
      </c>
      <c r="H1809" s="8">
        <f>(F1809-D1809)/D1809</f>
        <v>0.12152575108646188</v>
      </c>
    </row>
    <row r="1810" spans="1:8" ht="12.75">
      <c r="A1810" s="123" t="s">
        <v>546</v>
      </c>
      <c r="B1810" s="199" t="s">
        <v>91</v>
      </c>
      <c r="C1810" s="416">
        <f>C1811+C1820+C1821+C1822</f>
        <v>1306464</v>
      </c>
      <c r="D1810" s="416">
        <f>D1811+D1820+D1821+D1822</f>
        <v>1588416</v>
      </c>
      <c r="E1810" s="416">
        <f>E1811+E1820+E1821+E1822</f>
        <v>1840896.7999999998</v>
      </c>
      <c r="F1810" s="416">
        <f>F1811+F1820+F1821+F1822</f>
        <v>1684416</v>
      </c>
      <c r="G1810" s="7">
        <f t="shared" si="110"/>
        <v>0.21581306488353297</v>
      </c>
      <c r="H1810" s="7">
        <f aca="true" t="shared" si="111" ref="H1810:H1873">(F1810-D1810)/D1810</f>
        <v>0.06043756799226399</v>
      </c>
    </row>
    <row r="1811" spans="1:8" ht="12.75" hidden="1">
      <c r="A1811" s="62" t="s">
        <v>727</v>
      </c>
      <c r="B1811" s="83" t="s">
        <v>93</v>
      </c>
      <c r="C1811" s="64">
        <f>SUM(C1812:C1819)</f>
        <v>969700</v>
      </c>
      <c r="D1811" s="64">
        <f>SUM(D1812:D1819)</f>
        <v>1150922</v>
      </c>
      <c r="E1811" s="64">
        <f>SUM(E1812:E1819)</f>
        <v>1357880</v>
      </c>
      <c r="F1811" s="64">
        <f>SUM(F1812:F1819)</f>
        <v>1246922</v>
      </c>
      <c r="G1811" s="7">
        <f t="shared" si="110"/>
        <v>0.18688460348561411</v>
      </c>
      <c r="H1811" s="7">
        <f t="shared" si="111"/>
        <v>0.08341138669692647</v>
      </c>
    </row>
    <row r="1812" spans="1:8" ht="12.75" hidden="1">
      <c r="A1812" s="85" t="s">
        <v>94</v>
      </c>
      <c r="B1812" s="81" t="s">
        <v>835</v>
      </c>
      <c r="C1812" s="36">
        <v>913918</v>
      </c>
      <c r="D1812" s="36">
        <v>1115422</v>
      </c>
      <c r="E1812" s="366">
        <v>1175370</v>
      </c>
      <c r="F1812" s="347">
        <v>1115422</v>
      </c>
      <c r="G1812" s="7">
        <f t="shared" si="110"/>
        <v>0.2204836757783521</v>
      </c>
      <c r="H1812" s="7">
        <f t="shared" si="111"/>
        <v>0</v>
      </c>
    </row>
    <row r="1813" spans="1:8" ht="12.75" hidden="1">
      <c r="A1813" s="85" t="s">
        <v>97</v>
      </c>
      <c r="B1813" s="35" t="s">
        <v>98</v>
      </c>
      <c r="C1813" s="36">
        <v>15600</v>
      </c>
      <c r="D1813" s="36"/>
      <c r="E1813" s="366"/>
      <c r="F1813" s="347"/>
      <c r="G1813" s="7">
        <f t="shared" si="110"/>
        <v>-1</v>
      </c>
      <c r="H1813" s="7" t="e">
        <f t="shared" si="111"/>
        <v>#DIV/0!</v>
      </c>
    </row>
    <row r="1814" spans="1:8" ht="12.75" hidden="1">
      <c r="A1814" s="85" t="s">
        <v>100</v>
      </c>
      <c r="B1814" s="35" t="s">
        <v>101</v>
      </c>
      <c r="C1814" s="36">
        <v>0</v>
      </c>
      <c r="D1814" s="36">
        <v>10000</v>
      </c>
      <c r="E1814" s="366">
        <v>20000</v>
      </c>
      <c r="F1814" s="347">
        <v>10000</v>
      </c>
      <c r="G1814" s="7" t="e">
        <f t="shared" si="110"/>
        <v>#DIV/0!</v>
      </c>
      <c r="H1814" s="7">
        <f t="shared" si="111"/>
        <v>0</v>
      </c>
    </row>
    <row r="1815" spans="1:8" ht="12.75" hidden="1">
      <c r="A1815" s="85"/>
      <c r="B1815" s="35" t="s">
        <v>836</v>
      </c>
      <c r="C1815" s="36"/>
      <c r="D1815" s="36"/>
      <c r="E1815" s="366">
        <v>96000</v>
      </c>
      <c r="F1815" s="347">
        <v>96000</v>
      </c>
      <c r="G1815" s="7" t="e">
        <f t="shared" si="110"/>
        <v>#DIV/0!</v>
      </c>
      <c r="H1815" s="7" t="e">
        <f t="shared" si="111"/>
        <v>#DIV/0!</v>
      </c>
    </row>
    <row r="1816" spans="1:8" ht="12.75" hidden="1">
      <c r="A1816" s="85" t="s">
        <v>102</v>
      </c>
      <c r="B1816" s="35" t="s">
        <v>103</v>
      </c>
      <c r="C1816" s="36">
        <v>0</v>
      </c>
      <c r="D1816" s="36"/>
      <c r="E1816" s="366"/>
      <c r="F1816" s="347"/>
      <c r="G1816" s="7" t="e">
        <f t="shared" si="110"/>
        <v>#DIV/0!</v>
      </c>
      <c r="H1816" s="7" t="e">
        <f t="shared" si="111"/>
        <v>#DIV/0!</v>
      </c>
    </row>
    <row r="1817" spans="1:8" ht="12.75" hidden="1">
      <c r="A1817" s="85" t="s">
        <v>104</v>
      </c>
      <c r="B1817" s="35" t="s">
        <v>243</v>
      </c>
      <c r="C1817" s="36">
        <v>4282</v>
      </c>
      <c r="D1817" s="36"/>
      <c r="E1817" s="366"/>
      <c r="F1817" s="347"/>
      <c r="G1817" s="7">
        <f t="shared" si="110"/>
        <v>-1</v>
      </c>
      <c r="H1817" s="7" t="e">
        <f t="shared" si="111"/>
        <v>#DIV/0!</v>
      </c>
    </row>
    <row r="1818" spans="1:8" ht="12.75" hidden="1">
      <c r="A1818" s="85" t="s">
        <v>122</v>
      </c>
      <c r="B1818" s="35" t="s">
        <v>244</v>
      </c>
      <c r="C1818" s="36">
        <v>30900</v>
      </c>
      <c r="D1818" s="36">
        <v>20000</v>
      </c>
      <c r="E1818" s="366">
        <v>66510</v>
      </c>
      <c r="F1818" s="347">
        <v>20000</v>
      </c>
      <c r="G1818" s="7">
        <f t="shared" si="110"/>
        <v>-0.35275080906148865</v>
      </c>
      <c r="H1818" s="7">
        <f t="shared" si="111"/>
        <v>0</v>
      </c>
    </row>
    <row r="1819" spans="1:8" ht="12.75" hidden="1">
      <c r="A1819" s="85" t="s">
        <v>124</v>
      </c>
      <c r="B1819" s="35" t="s">
        <v>245</v>
      </c>
      <c r="C1819" s="36">
        <v>5000</v>
      </c>
      <c r="D1819" s="36">
        <v>5500</v>
      </c>
      <c r="E1819" s="366">
        <v>0</v>
      </c>
      <c r="F1819" s="347">
        <v>5500</v>
      </c>
      <c r="G1819" s="7">
        <f t="shared" si="110"/>
        <v>0.1</v>
      </c>
      <c r="H1819" s="7">
        <f t="shared" si="111"/>
        <v>0</v>
      </c>
    </row>
    <row r="1820" spans="1:8" ht="12.75" hidden="1">
      <c r="A1820" s="62" t="s">
        <v>729</v>
      </c>
      <c r="B1820" s="63" t="s">
        <v>109</v>
      </c>
      <c r="C1820" s="64">
        <v>13590</v>
      </c>
      <c r="D1820" s="64">
        <v>20000</v>
      </c>
      <c r="E1820" s="367">
        <v>28127</v>
      </c>
      <c r="F1820" s="343">
        <v>20000</v>
      </c>
      <c r="G1820" s="7">
        <f t="shared" si="110"/>
        <v>0.47167034584253126</v>
      </c>
      <c r="H1820" s="7">
        <f t="shared" si="111"/>
        <v>0</v>
      </c>
    </row>
    <row r="1821" spans="1:8" ht="12.75" hidden="1">
      <c r="A1821" s="62" t="s">
        <v>731</v>
      </c>
      <c r="B1821" s="63" t="s">
        <v>111</v>
      </c>
      <c r="C1821" s="64">
        <v>318350</v>
      </c>
      <c r="D1821" s="64">
        <v>411263</v>
      </c>
      <c r="E1821" s="367">
        <f>(E1812+E1813+E1814+E1815+E1816+E1817+E1818+E1819)*0.33</f>
        <v>448100.4</v>
      </c>
      <c r="F1821" s="343">
        <v>411263</v>
      </c>
      <c r="G1821" s="7">
        <f t="shared" si="110"/>
        <v>0.29185801790482174</v>
      </c>
      <c r="H1821" s="7">
        <f t="shared" si="111"/>
        <v>0</v>
      </c>
    </row>
    <row r="1822" spans="1:8" ht="12.75" hidden="1">
      <c r="A1822" s="62" t="s">
        <v>728</v>
      </c>
      <c r="B1822" s="63" t="s">
        <v>113</v>
      </c>
      <c r="C1822" s="64">
        <v>4824</v>
      </c>
      <c r="D1822" s="64">
        <v>6231</v>
      </c>
      <c r="E1822" s="367">
        <f>(E1812+E1813+E1814+E1815+E1816+E1817+E1818+E1819)*0.005</f>
        <v>6789.400000000001</v>
      </c>
      <c r="F1822" s="343">
        <v>6231</v>
      </c>
      <c r="G1822" s="7">
        <f t="shared" si="110"/>
        <v>0.2916666666666667</v>
      </c>
      <c r="H1822" s="7">
        <f t="shared" si="111"/>
        <v>0</v>
      </c>
    </row>
    <row r="1823" spans="1:8" ht="12.75">
      <c r="A1823" s="123" t="s">
        <v>550</v>
      </c>
      <c r="B1823" s="199" t="s">
        <v>114</v>
      </c>
      <c r="C1823" s="416">
        <f>SUM(C1824+C1835+C1838+C1840+C1849+C1854+C1859+C1866+C1867+C1869+C1870)</f>
        <v>881706</v>
      </c>
      <c r="D1823" s="416">
        <f>SUM(D1824+D1835+D1838+D1840+D1849+D1854+D1859+D1866+D1867+D1869+D1870)</f>
        <v>922706</v>
      </c>
      <c r="E1823" s="409">
        <f>SUM(E1824+E1835+E1838+E1840+E1849+E1854+E1859+E1866+E1867+E1869+E1870)</f>
        <v>1043400</v>
      </c>
      <c r="F1823" s="541">
        <f>SUM(F1824+F1835+F1838+F1840+F1849+F1854+F1859+F1866+F1867+F1869+F1870)</f>
        <v>922706</v>
      </c>
      <c r="G1823" s="7">
        <f t="shared" si="110"/>
        <v>0.04650076102464994</v>
      </c>
      <c r="H1823" s="7">
        <f t="shared" si="111"/>
        <v>0</v>
      </c>
    </row>
    <row r="1824" spans="1:8" ht="12.75" hidden="1">
      <c r="A1824" s="62" t="s">
        <v>551</v>
      </c>
      <c r="B1824" s="83" t="s">
        <v>764</v>
      </c>
      <c r="C1824" s="64">
        <f>SUM(C1825:C1834)</f>
        <v>68789</v>
      </c>
      <c r="D1824" s="64">
        <f>SUM(D1825:D1834)</f>
        <v>83789</v>
      </c>
      <c r="E1824" s="367">
        <f>SUM(E1825:E1834)</f>
        <v>66000</v>
      </c>
      <c r="F1824" s="343">
        <f>SUM(F1825:F1834)</f>
        <v>83789</v>
      </c>
      <c r="G1824" s="7">
        <f t="shared" si="110"/>
        <v>0.21805811975751938</v>
      </c>
      <c r="H1824" s="7">
        <f t="shared" si="111"/>
        <v>0</v>
      </c>
    </row>
    <row r="1825" spans="1:8" ht="12.75" hidden="1">
      <c r="A1825" s="85" t="s">
        <v>94</v>
      </c>
      <c r="B1825" s="35" t="s">
        <v>117</v>
      </c>
      <c r="C1825" s="36">
        <v>9400</v>
      </c>
      <c r="D1825" s="36">
        <v>9400</v>
      </c>
      <c r="E1825" s="366">
        <v>10000</v>
      </c>
      <c r="F1825" s="347">
        <v>9400</v>
      </c>
      <c r="G1825" s="7">
        <f t="shared" si="110"/>
        <v>0</v>
      </c>
      <c r="H1825" s="7">
        <f t="shared" si="111"/>
        <v>0</v>
      </c>
    </row>
    <row r="1826" spans="1:8" ht="12.75" hidden="1">
      <c r="A1826" s="85" t="s">
        <v>97</v>
      </c>
      <c r="B1826" s="81" t="s">
        <v>118</v>
      </c>
      <c r="C1826" s="36">
        <v>3000</v>
      </c>
      <c r="D1826" s="36">
        <v>3000</v>
      </c>
      <c r="E1826" s="366">
        <v>10000</v>
      </c>
      <c r="F1826" s="347">
        <v>3000</v>
      </c>
      <c r="G1826" s="7">
        <f t="shared" si="110"/>
        <v>0</v>
      </c>
      <c r="H1826" s="7">
        <f t="shared" si="111"/>
        <v>0</v>
      </c>
    </row>
    <row r="1827" spans="1:8" ht="12.75" hidden="1">
      <c r="A1827" s="85" t="s">
        <v>100</v>
      </c>
      <c r="B1827" s="35" t="s">
        <v>119</v>
      </c>
      <c r="C1827" s="36">
        <v>11000</v>
      </c>
      <c r="D1827" s="36">
        <v>11000</v>
      </c>
      <c r="E1827" s="366"/>
      <c r="F1827" s="347">
        <v>11000</v>
      </c>
      <c r="G1827" s="7">
        <f t="shared" si="110"/>
        <v>0</v>
      </c>
      <c r="H1827" s="7">
        <f t="shared" si="111"/>
        <v>0</v>
      </c>
    </row>
    <row r="1828" spans="1:8" ht="12.75" hidden="1">
      <c r="A1828" s="85" t="s">
        <v>102</v>
      </c>
      <c r="B1828" s="81" t="s">
        <v>120</v>
      </c>
      <c r="C1828" s="36">
        <v>500</v>
      </c>
      <c r="D1828" s="36">
        <v>500</v>
      </c>
      <c r="E1828" s="366">
        <v>1000</v>
      </c>
      <c r="F1828" s="347">
        <v>500</v>
      </c>
      <c r="G1828" s="7">
        <f t="shared" si="110"/>
        <v>0</v>
      </c>
      <c r="H1828" s="7">
        <f t="shared" si="111"/>
        <v>0</v>
      </c>
    </row>
    <row r="1829" spans="1:8" ht="12.75" hidden="1">
      <c r="A1829" s="85" t="s">
        <v>104</v>
      </c>
      <c r="B1829" s="81" t="s">
        <v>121</v>
      </c>
      <c r="C1829" s="36">
        <v>40000</v>
      </c>
      <c r="D1829" s="36">
        <v>40000</v>
      </c>
      <c r="E1829" s="366"/>
      <c r="F1829" s="347">
        <v>40000</v>
      </c>
      <c r="G1829" s="7">
        <f t="shared" si="110"/>
        <v>0</v>
      </c>
      <c r="H1829" s="7">
        <f t="shared" si="111"/>
        <v>0</v>
      </c>
    </row>
    <row r="1830" spans="1:8" ht="12.75" hidden="1">
      <c r="A1830" s="85" t="s">
        <v>122</v>
      </c>
      <c r="B1830" s="81" t="s">
        <v>123</v>
      </c>
      <c r="C1830" s="36"/>
      <c r="D1830" s="36">
        <v>0</v>
      </c>
      <c r="E1830" s="366">
        <v>35000</v>
      </c>
      <c r="F1830" s="347">
        <v>0</v>
      </c>
      <c r="G1830" s="7" t="e">
        <f t="shared" si="110"/>
        <v>#DIV/0!</v>
      </c>
      <c r="H1830" s="7" t="e">
        <f t="shared" si="111"/>
        <v>#DIV/0!</v>
      </c>
    </row>
    <row r="1831" spans="1:8" ht="12.75" hidden="1">
      <c r="A1831" s="85" t="s">
        <v>124</v>
      </c>
      <c r="B1831" s="81" t="s">
        <v>246</v>
      </c>
      <c r="C1831" s="36"/>
      <c r="D1831" s="36">
        <v>0</v>
      </c>
      <c r="E1831" s="366"/>
      <c r="F1831" s="347">
        <v>0</v>
      </c>
      <c r="G1831" s="7" t="e">
        <f t="shared" si="110"/>
        <v>#DIV/0!</v>
      </c>
      <c r="H1831" s="7" t="e">
        <f t="shared" si="111"/>
        <v>#DIV/0!</v>
      </c>
    </row>
    <row r="1832" spans="1:8" ht="12.75" hidden="1">
      <c r="A1832" s="85" t="s">
        <v>126</v>
      </c>
      <c r="B1832" s="81" t="s">
        <v>127</v>
      </c>
      <c r="C1832" s="36">
        <v>1000</v>
      </c>
      <c r="D1832" s="36">
        <v>1000</v>
      </c>
      <c r="E1832" s="366">
        <v>7000</v>
      </c>
      <c r="F1832" s="347">
        <v>1000</v>
      </c>
      <c r="G1832" s="7">
        <f t="shared" si="110"/>
        <v>0</v>
      </c>
      <c r="H1832" s="7">
        <f t="shared" si="111"/>
        <v>0</v>
      </c>
    </row>
    <row r="1833" spans="1:8" ht="12.75" hidden="1">
      <c r="A1833" s="85" t="s">
        <v>128</v>
      </c>
      <c r="B1833" s="81" t="s">
        <v>129</v>
      </c>
      <c r="C1833" s="36">
        <v>3889</v>
      </c>
      <c r="D1833" s="36">
        <v>18889</v>
      </c>
      <c r="E1833" s="366">
        <v>2000</v>
      </c>
      <c r="F1833" s="347">
        <v>18889</v>
      </c>
      <c r="G1833" s="7">
        <f t="shared" si="110"/>
        <v>3.8570326562098227</v>
      </c>
      <c r="H1833" s="7">
        <f t="shared" si="111"/>
        <v>0</v>
      </c>
    </row>
    <row r="1834" spans="1:8" ht="12.75" hidden="1">
      <c r="A1834" s="85" t="s">
        <v>130</v>
      </c>
      <c r="B1834" s="81" t="s">
        <v>131</v>
      </c>
      <c r="C1834" s="36"/>
      <c r="D1834" s="36"/>
      <c r="E1834" s="366">
        <v>1000</v>
      </c>
      <c r="F1834" s="347"/>
      <c r="G1834" s="7" t="e">
        <f t="shared" si="110"/>
        <v>#DIV/0!</v>
      </c>
      <c r="H1834" s="7" t="e">
        <f t="shared" si="111"/>
        <v>#DIV/0!</v>
      </c>
    </row>
    <row r="1835" spans="1:8" ht="12.75" hidden="1">
      <c r="A1835" s="62" t="s">
        <v>552</v>
      </c>
      <c r="B1835" s="63" t="s">
        <v>133</v>
      </c>
      <c r="C1835" s="64">
        <f>SUM(C1836:C1837)</f>
        <v>5000</v>
      </c>
      <c r="D1835" s="64">
        <f>SUM(D1836:D1837)</f>
        <v>5000</v>
      </c>
      <c r="E1835" s="367">
        <f>SUM(E1836:E1837)</f>
        <v>0</v>
      </c>
      <c r="F1835" s="343">
        <f>SUM(F1836:F1837)</f>
        <v>5000</v>
      </c>
      <c r="G1835" s="7">
        <f t="shared" si="110"/>
        <v>0</v>
      </c>
      <c r="H1835" s="7">
        <f t="shared" si="111"/>
        <v>0</v>
      </c>
    </row>
    <row r="1836" spans="1:8" ht="12.75" hidden="1">
      <c r="A1836" s="85" t="s">
        <v>94</v>
      </c>
      <c r="B1836" s="81" t="s">
        <v>134</v>
      </c>
      <c r="C1836" s="36">
        <v>5000</v>
      </c>
      <c r="D1836" s="36">
        <v>5000</v>
      </c>
      <c r="E1836" s="366">
        <v>0</v>
      </c>
      <c r="F1836" s="347">
        <v>5000</v>
      </c>
      <c r="G1836" s="7">
        <f t="shared" si="110"/>
        <v>0</v>
      </c>
      <c r="H1836" s="7">
        <f t="shared" si="111"/>
        <v>0</v>
      </c>
    </row>
    <row r="1837" spans="1:8" ht="12.75" hidden="1">
      <c r="A1837" s="85" t="s">
        <v>97</v>
      </c>
      <c r="B1837" s="81" t="s">
        <v>197</v>
      </c>
      <c r="C1837" s="36" t="s">
        <v>198</v>
      </c>
      <c r="D1837" s="36">
        <v>0</v>
      </c>
      <c r="E1837" s="366">
        <v>0</v>
      </c>
      <c r="F1837" s="347">
        <v>0</v>
      </c>
      <c r="G1837" s="7" t="e">
        <f aca="true" t="shared" si="112" ref="G1837:G1867">(D1837-C1837)/C1837</f>
        <v>#VALUE!</v>
      </c>
      <c r="H1837" s="7" t="e">
        <f t="shared" si="111"/>
        <v>#DIV/0!</v>
      </c>
    </row>
    <row r="1838" spans="1:8" ht="12.75" hidden="1">
      <c r="A1838" s="62" t="s">
        <v>553</v>
      </c>
      <c r="B1838" s="83" t="s">
        <v>137</v>
      </c>
      <c r="C1838" s="64">
        <f>SUM(C1839:C1839)</f>
        <v>10000</v>
      </c>
      <c r="D1838" s="64">
        <f>SUM(D1839:D1839)</f>
        <v>10000</v>
      </c>
      <c r="E1838" s="367">
        <f>SUM(E1839:E1839)</f>
        <v>20000</v>
      </c>
      <c r="F1838" s="343">
        <f>SUM(F1839:F1839)</f>
        <v>10000</v>
      </c>
      <c r="G1838" s="7">
        <f t="shared" si="112"/>
        <v>0</v>
      </c>
      <c r="H1838" s="7">
        <f t="shared" si="111"/>
        <v>0</v>
      </c>
    </row>
    <row r="1839" spans="1:8" ht="12.75" hidden="1">
      <c r="A1839" s="85" t="s">
        <v>94</v>
      </c>
      <c r="B1839" s="81" t="s">
        <v>137</v>
      </c>
      <c r="C1839" s="36">
        <v>10000</v>
      </c>
      <c r="D1839" s="36">
        <v>10000</v>
      </c>
      <c r="E1839" s="366">
        <v>20000</v>
      </c>
      <c r="F1839" s="347">
        <v>10000</v>
      </c>
      <c r="G1839" s="7">
        <f t="shared" si="112"/>
        <v>0</v>
      </c>
      <c r="H1839" s="7">
        <f t="shared" si="111"/>
        <v>0</v>
      </c>
    </row>
    <row r="1840" spans="1:8" ht="12.75" hidden="1">
      <c r="A1840" s="62" t="s">
        <v>746</v>
      </c>
      <c r="B1840" s="83" t="s">
        <v>805</v>
      </c>
      <c r="C1840" s="64">
        <f>SUM(C1841:C1848)</f>
        <v>535000</v>
      </c>
      <c r="D1840" s="64">
        <f>SUM(D1841:D1848)</f>
        <v>545000</v>
      </c>
      <c r="E1840" s="367">
        <f>SUM(E1841:E1848)</f>
        <v>576500</v>
      </c>
      <c r="F1840" s="343">
        <f>SUM(F1841:F1848)</f>
        <v>545000</v>
      </c>
      <c r="G1840" s="7">
        <f t="shared" si="112"/>
        <v>0.018691588785046728</v>
      </c>
      <c r="H1840" s="7">
        <f t="shared" si="111"/>
        <v>0</v>
      </c>
    </row>
    <row r="1841" spans="1:8" ht="12.75" hidden="1">
      <c r="A1841" s="85" t="s">
        <v>94</v>
      </c>
      <c r="B1841" s="81" t="s">
        <v>142</v>
      </c>
      <c r="C1841" s="36">
        <v>267000</v>
      </c>
      <c r="D1841" s="36">
        <v>267000</v>
      </c>
      <c r="E1841" s="366">
        <v>267000</v>
      </c>
      <c r="F1841" s="347">
        <v>267000</v>
      </c>
      <c r="G1841" s="7">
        <f t="shared" si="112"/>
        <v>0</v>
      </c>
      <c r="H1841" s="7">
        <f t="shared" si="111"/>
        <v>0</v>
      </c>
    </row>
    <row r="1842" spans="1:8" ht="12.75" hidden="1">
      <c r="A1842" s="85" t="s">
        <v>97</v>
      </c>
      <c r="B1842" s="81" t="s">
        <v>143</v>
      </c>
      <c r="C1842" s="36">
        <v>117000</v>
      </c>
      <c r="D1842" s="36">
        <v>117000</v>
      </c>
      <c r="E1842" s="366">
        <v>127000</v>
      </c>
      <c r="F1842" s="347">
        <v>117000</v>
      </c>
      <c r="G1842" s="7">
        <f t="shared" si="112"/>
        <v>0</v>
      </c>
      <c r="H1842" s="7">
        <f t="shared" si="111"/>
        <v>0</v>
      </c>
    </row>
    <row r="1843" spans="1:8" ht="12.75" hidden="1">
      <c r="A1843" s="85" t="s">
        <v>100</v>
      </c>
      <c r="B1843" s="81" t="s">
        <v>144</v>
      </c>
      <c r="C1843" s="36">
        <v>25000</v>
      </c>
      <c r="D1843" s="36">
        <v>25000</v>
      </c>
      <c r="E1843" s="366">
        <v>32000</v>
      </c>
      <c r="F1843" s="347">
        <v>25000</v>
      </c>
      <c r="G1843" s="7">
        <f t="shared" si="112"/>
        <v>0</v>
      </c>
      <c r="H1843" s="7">
        <f t="shared" si="111"/>
        <v>0</v>
      </c>
    </row>
    <row r="1844" spans="1:8" ht="12.75" hidden="1">
      <c r="A1844" s="85" t="s">
        <v>102</v>
      </c>
      <c r="B1844" s="81" t="s">
        <v>145</v>
      </c>
      <c r="C1844" s="36">
        <v>51000</v>
      </c>
      <c r="D1844" s="36">
        <v>51000</v>
      </c>
      <c r="E1844" s="366">
        <v>95000</v>
      </c>
      <c r="F1844" s="347">
        <v>51000</v>
      </c>
      <c r="G1844" s="7">
        <f t="shared" si="112"/>
        <v>0</v>
      </c>
      <c r="H1844" s="7">
        <f t="shared" si="111"/>
        <v>0</v>
      </c>
    </row>
    <row r="1845" spans="1:8" ht="12.75" hidden="1">
      <c r="A1845" s="85" t="s">
        <v>122</v>
      </c>
      <c r="B1845" s="81" t="s">
        <v>247</v>
      </c>
      <c r="C1845" s="36">
        <v>20000</v>
      </c>
      <c r="D1845" s="36">
        <v>20000</v>
      </c>
      <c r="E1845" s="366">
        <v>40000</v>
      </c>
      <c r="F1845" s="347">
        <v>20000</v>
      </c>
      <c r="G1845" s="7">
        <f t="shared" si="112"/>
        <v>0</v>
      </c>
      <c r="H1845" s="7">
        <f t="shared" si="111"/>
        <v>0</v>
      </c>
    </row>
    <row r="1846" spans="1:8" ht="12.75" hidden="1">
      <c r="A1846" s="85" t="s">
        <v>124</v>
      </c>
      <c r="B1846" s="81" t="s">
        <v>248</v>
      </c>
      <c r="C1846" s="36"/>
      <c r="D1846" s="36">
        <v>0</v>
      </c>
      <c r="E1846" s="366">
        <v>0</v>
      </c>
      <c r="F1846" s="347">
        <v>0</v>
      </c>
      <c r="G1846" s="7" t="e">
        <f t="shared" si="112"/>
        <v>#DIV/0!</v>
      </c>
      <c r="H1846" s="7" t="e">
        <f t="shared" si="111"/>
        <v>#DIV/0!</v>
      </c>
    </row>
    <row r="1847" spans="1:8" ht="12.75" hidden="1">
      <c r="A1847" s="85" t="s">
        <v>126</v>
      </c>
      <c r="B1847" s="81" t="s">
        <v>149</v>
      </c>
      <c r="C1847" s="36"/>
      <c r="D1847" s="36">
        <v>10000</v>
      </c>
      <c r="E1847" s="366">
        <v>0</v>
      </c>
      <c r="F1847" s="347">
        <v>10000</v>
      </c>
      <c r="G1847" s="7" t="e">
        <f t="shared" si="112"/>
        <v>#DIV/0!</v>
      </c>
      <c r="H1847" s="7">
        <f t="shared" si="111"/>
        <v>0</v>
      </c>
    </row>
    <row r="1848" spans="1:8" ht="12.75" hidden="1">
      <c r="A1848" s="85" t="s">
        <v>128</v>
      </c>
      <c r="B1848" s="81" t="s">
        <v>150</v>
      </c>
      <c r="C1848" s="36">
        <v>55000</v>
      </c>
      <c r="D1848" s="36">
        <v>55000</v>
      </c>
      <c r="E1848" s="366">
        <v>15500</v>
      </c>
      <c r="F1848" s="347">
        <v>55000</v>
      </c>
      <c r="G1848" s="7">
        <f t="shared" si="112"/>
        <v>0</v>
      </c>
      <c r="H1848" s="7">
        <f t="shared" si="111"/>
        <v>0</v>
      </c>
    </row>
    <row r="1849" spans="1:8" ht="12.75" hidden="1">
      <c r="A1849" s="62" t="s">
        <v>749</v>
      </c>
      <c r="B1849" s="63" t="s">
        <v>152</v>
      </c>
      <c r="C1849" s="64">
        <f>SUM(C1850:C1853)</f>
        <v>89000</v>
      </c>
      <c r="D1849" s="64">
        <f>SUM(D1850:D1853)</f>
        <v>85000</v>
      </c>
      <c r="E1849" s="367">
        <f>SUM(E1850:E1853)</f>
        <v>83000</v>
      </c>
      <c r="F1849" s="343">
        <f>SUM(F1850:F1853)</f>
        <v>85000</v>
      </c>
      <c r="G1849" s="7">
        <f t="shared" si="112"/>
        <v>-0.0449438202247191</v>
      </c>
      <c r="H1849" s="7">
        <f t="shared" si="111"/>
        <v>0</v>
      </c>
    </row>
    <row r="1850" spans="1:8" ht="12.75" hidden="1">
      <c r="A1850" s="85" t="s">
        <v>94</v>
      </c>
      <c r="B1850" s="81" t="s">
        <v>153</v>
      </c>
      <c r="C1850" s="36">
        <v>60000</v>
      </c>
      <c r="D1850" s="36">
        <v>60000</v>
      </c>
      <c r="E1850" s="366">
        <v>35000</v>
      </c>
      <c r="F1850" s="347">
        <v>60000</v>
      </c>
      <c r="G1850" s="7">
        <f t="shared" si="112"/>
        <v>0</v>
      </c>
      <c r="H1850" s="7">
        <f t="shared" si="111"/>
        <v>0</v>
      </c>
    </row>
    <row r="1851" spans="1:8" ht="12.75" hidden="1">
      <c r="A1851" s="85" t="s">
        <v>97</v>
      </c>
      <c r="B1851" s="81" t="s">
        <v>146</v>
      </c>
      <c r="C1851" s="36">
        <v>15000</v>
      </c>
      <c r="D1851" s="36">
        <v>20000</v>
      </c>
      <c r="E1851" s="366">
        <v>30000</v>
      </c>
      <c r="F1851" s="347">
        <v>20000</v>
      </c>
      <c r="G1851" s="7">
        <f t="shared" si="112"/>
        <v>0.3333333333333333</v>
      </c>
      <c r="H1851" s="7">
        <f t="shared" si="111"/>
        <v>0</v>
      </c>
    </row>
    <row r="1852" spans="1:8" ht="12.75" hidden="1">
      <c r="A1852" s="85" t="s">
        <v>100</v>
      </c>
      <c r="B1852" s="81" t="s">
        <v>154</v>
      </c>
      <c r="C1852" s="36">
        <v>10000</v>
      </c>
      <c r="D1852" s="36">
        <v>1000</v>
      </c>
      <c r="E1852" s="366">
        <v>15000</v>
      </c>
      <c r="F1852" s="347">
        <v>1000</v>
      </c>
      <c r="G1852" s="7">
        <f t="shared" si="112"/>
        <v>-0.9</v>
      </c>
      <c r="H1852" s="7">
        <f t="shared" si="111"/>
        <v>0</v>
      </c>
    </row>
    <row r="1853" spans="1:8" ht="12.75" hidden="1">
      <c r="A1853" s="85" t="s">
        <v>126</v>
      </c>
      <c r="B1853" s="81" t="s">
        <v>155</v>
      </c>
      <c r="C1853" s="36">
        <v>4000</v>
      </c>
      <c r="D1853" s="36">
        <v>4000</v>
      </c>
      <c r="E1853" s="366">
        <v>3000</v>
      </c>
      <c r="F1853" s="347">
        <v>4000</v>
      </c>
      <c r="G1853" s="7">
        <f t="shared" si="112"/>
        <v>0</v>
      </c>
      <c r="H1853" s="7">
        <f t="shared" si="111"/>
        <v>0</v>
      </c>
    </row>
    <row r="1854" spans="1:8" ht="12.75" hidden="1">
      <c r="A1854" s="62" t="s">
        <v>554</v>
      </c>
      <c r="B1854" s="83" t="s">
        <v>158</v>
      </c>
      <c r="C1854" s="64">
        <f>SUM(C1855:C1858)</f>
        <v>52917</v>
      </c>
      <c r="D1854" s="64">
        <f>SUM(D1855:D1858)</f>
        <v>52917</v>
      </c>
      <c r="E1854" s="367">
        <f>SUM(E1855:E1858)</f>
        <v>66400</v>
      </c>
      <c r="F1854" s="343">
        <f>SUM(F1855:F1858)</f>
        <v>52917</v>
      </c>
      <c r="G1854" s="7">
        <f t="shared" si="112"/>
        <v>0</v>
      </c>
      <c r="H1854" s="7">
        <f t="shared" si="111"/>
        <v>0</v>
      </c>
    </row>
    <row r="1855" spans="1:8" ht="12.75" hidden="1">
      <c r="A1855" s="85" t="s">
        <v>94</v>
      </c>
      <c r="B1855" s="35" t="s">
        <v>159</v>
      </c>
      <c r="C1855" s="36">
        <v>20000</v>
      </c>
      <c r="D1855" s="36">
        <v>20000</v>
      </c>
      <c r="E1855" s="366">
        <v>20000</v>
      </c>
      <c r="F1855" s="347">
        <v>20000</v>
      </c>
      <c r="G1855" s="7">
        <f t="shared" si="112"/>
        <v>0</v>
      </c>
      <c r="H1855" s="7">
        <f t="shared" si="111"/>
        <v>0</v>
      </c>
    </row>
    <row r="1856" spans="1:8" ht="12.75" hidden="1">
      <c r="A1856" s="85" t="s">
        <v>97</v>
      </c>
      <c r="B1856" s="35" t="s">
        <v>160</v>
      </c>
      <c r="C1856" s="36">
        <v>20837</v>
      </c>
      <c r="D1856" s="36">
        <v>20837</v>
      </c>
      <c r="E1856" s="366">
        <v>5300</v>
      </c>
      <c r="F1856" s="347">
        <v>20837</v>
      </c>
      <c r="G1856" s="7">
        <f t="shared" si="112"/>
        <v>0</v>
      </c>
      <c r="H1856" s="7">
        <f t="shared" si="111"/>
        <v>0</v>
      </c>
    </row>
    <row r="1857" spans="1:8" ht="12.75" hidden="1">
      <c r="A1857" s="85" t="s">
        <v>100</v>
      </c>
      <c r="B1857" s="35" t="s">
        <v>161</v>
      </c>
      <c r="C1857" s="36">
        <v>5000</v>
      </c>
      <c r="D1857" s="36">
        <v>5000</v>
      </c>
      <c r="E1857" s="366">
        <v>20400</v>
      </c>
      <c r="F1857" s="347">
        <v>5000</v>
      </c>
      <c r="G1857" s="7">
        <f t="shared" si="112"/>
        <v>0</v>
      </c>
      <c r="H1857" s="7">
        <f t="shared" si="111"/>
        <v>0</v>
      </c>
    </row>
    <row r="1858" spans="1:8" ht="12.75" hidden="1">
      <c r="A1858" s="85" t="s">
        <v>128</v>
      </c>
      <c r="B1858" s="35" t="s">
        <v>249</v>
      </c>
      <c r="C1858" s="36">
        <v>7080</v>
      </c>
      <c r="D1858" s="36">
        <v>7080</v>
      </c>
      <c r="E1858" s="366">
        <v>20700</v>
      </c>
      <c r="F1858" s="347">
        <v>7080</v>
      </c>
      <c r="G1858" s="7">
        <f t="shared" si="112"/>
        <v>0</v>
      </c>
      <c r="H1858" s="7">
        <f t="shared" si="111"/>
        <v>0</v>
      </c>
    </row>
    <row r="1859" spans="1:8" ht="12.75" hidden="1">
      <c r="A1859" s="62" t="s">
        <v>555</v>
      </c>
      <c r="B1859" s="83" t="s">
        <v>164</v>
      </c>
      <c r="C1859" s="64">
        <f>SUM(C1860:C1865)</f>
        <v>8000</v>
      </c>
      <c r="D1859" s="64">
        <f>SUM(D1860:D1865)</f>
        <v>18000</v>
      </c>
      <c r="E1859" s="367">
        <f>SUM(E1860:E1865)</f>
        <v>30000</v>
      </c>
      <c r="F1859" s="343">
        <f>SUM(F1860:F1865)</f>
        <v>18000</v>
      </c>
      <c r="G1859" s="7">
        <f t="shared" si="112"/>
        <v>1.25</v>
      </c>
      <c r="H1859" s="7">
        <f t="shared" si="111"/>
        <v>0</v>
      </c>
    </row>
    <row r="1860" spans="1:8" ht="12.75" hidden="1">
      <c r="A1860" s="85" t="s">
        <v>94</v>
      </c>
      <c r="B1860" s="81" t="s">
        <v>250</v>
      </c>
      <c r="C1860" s="36"/>
      <c r="D1860" s="36">
        <v>0</v>
      </c>
      <c r="E1860" s="366">
        <v>15000</v>
      </c>
      <c r="F1860" s="347">
        <v>0</v>
      </c>
      <c r="G1860" s="7" t="e">
        <f t="shared" si="112"/>
        <v>#DIV/0!</v>
      </c>
      <c r="H1860" s="7" t="e">
        <f t="shared" si="111"/>
        <v>#DIV/0!</v>
      </c>
    </row>
    <row r="1861" spans="1:8" ht="12.75" hidden="1">
      <c r="A1861" s="85" t="s">
        <v>97</v>
      </c>
      <c r="B1861" s="81" t="s">
        <v>251</v>
      </c>
      <c r="C1861" s="36">
        <v>2000</v>
      </c>
      <c r="D1861" s="36">
        <v>2000</v>
      </c>
      <c r="E1861" s="366">
        <v>15000</v>
      </c>
      <c r="F1861" s="347">
        <v>2000</v>
      </c>
      <c r="G1861" s="7">
        <f t="shared" si="112"/>
        <v>0</v>
      </c>
      <c r="H1861" s="7">
        <f t="shared" si="111"/>
        <v>0</v>
      </c>
    </row>
    <row r="1862" spans="1:8" ht="12.75" hidden="1">
      <c r="A1862" s="85" t="s">
        <v>100</v>
      </c>
      <c r="B1862" s="81" t="s">
        <v>167</v>
      </c>
      <c r="C1862" s="36"/>
      <c r="D1862" s="36"/>
      <c r="E1862" s="366"/>
      <c r="F1862" s="347"/>
      <c r="G1862" s="7" t="e">
        <f t="shared" si="112"/>
        <v>#DIV/0!</v>
      </c>
      <c r="H1862" s="7" t="e">
        <f t="shared" si="111"/>
        <v>#DIV/0!</v>
      </c>
    </row>
    <row r="1863" spans="1:8" ht="12.75" hidden="1">
      <c r="A1863" s="85" t="s">
        <v>102</v>
      </c>
      <c r="B1863" s="81" t="s">
        <v>168</v>
      </c>
      <c r="C1863" s="36">
        <v>4000</v>
      </c>
      <c r="D1863" s="36">
        <v>4000</v>
      </c>
      <c r="E1863" s="366"/>
      <c r="F1863" s="347">
        <v>4000</v>
      </c>
      <c r="G1863" s="7">
        <f t="shared" si="112"/>
        <v>0</v>
      </c>
      <c r="H1863" s="7">
        <f t="shared" si="111"/>
        <v>0</v>
      </c>
    </row>
    <row r="1864" spans="1:8" ht="12.75" hidden="1">
      <c r="A1864" s="85" t="s">
        <v>122</v>
      </c>
      <c r="B1864" s="81" t="s">
        <v>252</v>
      </c>
      <c r="C1864" s="36">
        <v>2000</v>
      </c>
      <c r="D1864" s="36">
        <v>2000</v>
      </c>
      <c r="E1864" s="366"/>
      <c r="F1864" s="347">
        <v>2000</v>
      </c>
      <c r="G1864" s="7">
        <f t="shared" si="112"/>
        <v>0</v>
      </c>
      <c r="H1864" s="7">
        <f t="shared" si="111"/>
        <v>0</v>
      </c>
    </row>
    <row r="1865" spans="1:8" ht="12.75" hidden="1">
      <c r="A1865" s="85" t="s">
        <v>128</v>
      </c>
      <c r="B1865" s="81" t="s">
        <v>253</v>
      </c>
      <c r="C1865" s="36"/>
      <c r="D1865" s="36">
        <v>10000</v>
      </c>
      <c r="E1865" s="366"/>
      <c r="F1865" s="347">
        <v>10000</v>
      </c>
      <c r="G1865" s="7" t="e">
        <f t="shared" si="112"/>
        <v>#DIV/0!</v>
      </c>
      <c r="H1865" s="7">
        <f t="shared" si="111"/>
        <v>0</v>
      </c>
    </row>
    <row r="1866" spans="1:8" ht="12.75" hidden="1">
      <c r="A1866" s="62" t="s">
        <v>806</v>
      </c>
      <c r="B1866" s="63" t="s">
        <v>807</v>
      </c>
      <c r="C1866" s="64">
        <v>0</v>
      </c>
      <c r="D1866" s="64">
        <v>0</v>
      </c>
      <c r="E1866" s="367">
        <v>0</v>
      </c>
      <c r="F1866" s="343">
        <v>0</v>
      </c>
      <c r="G1866" s="7" t="e">
        <f t="shared" si="112"/>
        <v>#DIV/0!</v>
      </c>
      <c r="H1866" s="7" t="e">
        <f t="shared" si="111"/>
        <v>#DIV/0!</v>
      </c>
    </row>
    <row r="1867" spans="1:8" ht="12.75" hidden="1">
      <c r="A1867" s="62" t="s">
        <v>797</v>
      </c>
      <c r="B1867" s="63" t="s">
        <v>174</v>
      </c>
      <c r="C1867" s="64">
        <f>SUM(C1868:C1868)</f>
        <v>110000</v>
      </c>
      <c r="D1867" s="64">
        <v>120000</v>
      </c>
      <c r="E1867" s="367">
        <f>SUM(E1868)</f>
        <v>200000</v>
      </c>
      <c r="F1867" s="343">
        <v>120000</v>
      </c>
      <c r="G1867" s="7">
        <f t="shared" si="112"/>
        <v>0.09090909090909091</v>
      </c>
      <c r="H1867" s="7">
        <f t="shared" si="111"/>
        <v>0</v>
      </c>
    </row>
    <row r="1868" spans="1:8" ht="12.75" hidden="1">
      <c r="A1868" s="85" t="s">
        <v>94</v>
      </c>
      <c r="B1868" s="148" t="s">
        <v>175</v>
      </c>
      <c r="C1868" s="36">
        <v>110000</v>
      </c>
      <c r="D1868" s="36">
        <v>120000</v>
      </c>
      <c r="E1868" s="366">
        <v>200000</v>
      </c>
      <c r="F1868" s="347">
        <v>120000</v>
      </c>
      <c r="G1868" s="7">
        <f aca="true" t="shared" si="113" ref="G1868:G1874">(D1868-C1868)/C1868</f>
        <v>0.09090909090909091</v>
      </c>
      <c r="H1868" s="7">
        <f t="shared" si="111"/>
        <v>0</v>
      </c>
    </row>
    <row r="1869" spans="1:8" ht="12.75" hidden="1">
      <c r="A1869" s="62" t="s">
        <v>556</v>
      </c>
      <c r="B1869" s="63" t="s">
        <v>814</v>
      </c>
      <c r="C1869" s="64">
        <v>3000</v>
      </c>
      <c r="D1869" s="64">
        <v>3000</v>
      </c>
      <c r="E1869" s="367">
        <v>1500</v>
      </c>
      <c r="F1869" s="343">
        <v>3000</v>
      </c>
      <c r="G1869" s="7">
        <f t="shared" si="113"/>
        <v>0</v>
      </c>
      <c r="H1869" s="7">
        <f t="shared" si="111"/>
        <v>0</v>
      </c>
    </row>
    <row r="1870" spans="1:8" ht="12.75" hidden="1">
      <c r="A1870" s="62" t="s">
        <v>799</v>
      </c>
      <c r="B1870" s="63" t="s">
        <v>18</v>
      </c>
      <c r="C1870" s="64">
        <f>SUM(C1871:C1875)</f>
        <v>0</v>
      </c>
      <c r="D1870" s="64">
        <f>SUM(D1871:D1875)</f>
        <v>0</v>
      </c>
      <c r="E1870" s="367">
        <f>SUM(E1871:E1875)</f>
        <v>0</v>
      </c>
      <c r="F1870" s="343">
        <f>SUM(F1871:F1875)</f>
        <v>0</v>
      </c>
      <c r="G1870" s="7" t="e">
        <f t="shared" si="113"/>
        <v>#DIV/0!</v>
      </c>
      <c r="H1870" s="7" t="e">
        <f t="shared" si="111"/>
        <v>#DIV/0!</v>
      </c>
    </row>
    <row r="1871" spans="1:8" ht="12.75" hidden="1">
      <c r="A1871" s="85" t="s">
        <v>97</v>
      </c>
      <c r="B1871" s="35" t="s">
        <v>182</v>
      </c>
      <c r="C1871" s="36"/>
      <c r="D1871" s="36"/>
      <c r="E1871" s="345"/>
      <c r="F1871" s="347"/>
      <c r="G1871" s="7" t="e">
        <f t="shared" si="113"/>
        <v>#DIV/0!</v>
      </c>
      <c r="H1871" s="7" t="e">
        <f t="shared" si="111"/>
        <v>#DIV/0!</v>
      </c>
    </row>
    <row r="1872" spans="1:8" ht="12.75" hidden="1">
      <c r="A1872" s="85" t="s">
        <v>100</v>
      </c>
      <c r="B1872" s="35" t="s">
        <v>183</v>
      </c>
      <c r="C1872" s="36"/>
      <c r="D1872" s="36"/>
      <c r="E1872" s="345"/>
      <c r="F1872" s="347"/>
      <c r="G1872" s="7" t="e">
        <f t="shared" si="113"/>
        <v>#DIV/0!</v>
      </c>
      <c r="H1872" s="7" t="e">
        <f t="shared" si="111"/>
        <v>#DIV/0!</v>
      </c>
    </row>
    <row r="1873" spans="1:8" ht="12.75" hidden="1">
      <c r="A1873" s="85" t="s">
        <v>128</v>
      </c>
      <c r="B1873" s="35" t="s">
        <v>184</v>
      </c>
      <c r="C1873" s="36"/>
      <c r="D1873" s="36"/>
      <c r="E1873" s="345"/>
      <c r="F1873" s="347"/>
      <c r="G1873" s="7" t="e">
        <f t="shared" si="113"/>
        <v>#DIV/0!</v>
      </c>
      <c r="H1873" s="7" t="e">
        <f t="shared" si="111"/>
        <v>#DIV/0!</v>
      </c>
    </row>
    <row r="1874" spans="1:8" ht="12.75" hidden="1">
      <c r="A1874" s="85" t="s">
        <v>104</v>
      </c>
      <c r="B1874" s="35" t="s">
        <v>185</v>
      </c>
      <c r="C1874" s="36"/>
      <c r="D1874" s="36"/>
      <c r="E1874" s="345"/>
      <c r="F1874" s="347"/>
      <c r="G1874" s="7" t="e">
        <f t="shared" si="113"/>
        <v>#DIV/0!</v>
      </c>
      <c r="H1874" s="7" t="e">
        <f aca="true" t="shared" si="114" ref="H1874:H1884">(F1874-D1874)/D1874</f>
        <v>#DIV/0!</v>
      </c>
    </row>
    <row r="1875" spans="1:8" ht="12.75" hidden="1">
      <c r="A1875" s="85" t="s">
        <v>122</v>
      </c>
      <c r="B1875" s="35" t="s">
        <v>186</v>
      </c>
      <c r="C1875" s="36"/>
      <c r="D1875" s="36"/>
      <c r="E1875" s="345"/>
      <c r="F1875" s="347"/>
      <c r="G1875" s="7"/>
      <c r="H1875" s="7" t="e">
        <f t="shared" si="114"/>
        <v>#DIV/0!</v>
      </c>
    </row>
    <row r="1876" spans="1:8" ht="25.5">
      <c r="A1876" s="123" t="s">
        <v>557</v>
      </c>
      <c r="B1876" s="234" t="s">
        <v>338</v>
      </c>
      <c r="C1876" s="89">
        <f>C1877</f>
        <v>0</v>
      </c>
      <c r="D1876" s="89">
        <f>D1877</f>
        <v>350000</v>
      </c>
      <c r="E1876" s="409">
        <f>E1877</f>
        <v>2300000</v>
      </c>
      <c r="F1876" s="541">
        <v>600000</v>
      </c>
      <c r="G1876" s="7" t="e">
        <f>(D1876-C1876)/C1876</f>
        <v>#DIV/0!</v>
      </c>
      <c r="H1876" s="7">
        <f t="shared" si="114"/>
        <v>0.7142857142857143</v>
      </c>
    </row>
    <row r="1877" spans="1:8" ht="12.75" hidden="1">
      <c r="A1877" s="267" t="s">
        <v>557</v>
      </c>
      <c r="B1877" s="119" t="s">
        <v>21</v>
      </c>
      <c r="C1877" s="64">
        <f>C1878</f>
        <v>0</v>
      </c>
      <c r="D1877" s="64">
        <f>SUM(D1878)</f>
        <v>350000</v>
      </c>
      <c r="E1877" s="367">
        <f>SUM(E1878)</f>
        <v>2300000</v>
      </c>
      <c r="F1877" s="343">
        <f>SUM(F1878)</f>
        <v>350000</v>
      </c>
      <c r="G1877" s="7" t="e">
        <f>(D1877-C1877)/C1877</f>
        <v>#DIV/0!</v>
      </c>
      <c r="H1877" s="7">
        <f t="shared" si="114"/>
        <v>0</v>
      </c>
    </row>
    <row r="1878" spans="1:8" ht="12.75" hidden="1">
      <c r="A1878" s="92" t="s">
        <v>94</v>
      </c>
      <c r="B1878" s="114" t="s">
        <v>190</v>
      </c>
      <c r="C1878" s="33">
        <f>SUM(C1879:C1882)</f>
        <v>0</v>
      </c>
      <c r="D1878" s="33">
        <f>SUM(D1879:D1883)</f>
        <v>350000</v>
      </c>
      <c r="E1878" s="368">
        <f>SUM(E1879:E1883)</f>
        <v>2300000</v>
      </c>
      <c r="F1878" s="544">
        <f>SUM(F1879:F1883)</f>
        <v>350000</v>
      </c>
      <c r="G1878" s="7" t="e">
        <f>(D1878-C1878)/C1878</f>
        <v>#DIV/0!</v>
      </c>
      <c r="H1878" s="7">
        <f t="shared" si="114"/>
        <v>0</v>
      </c>
    </row>
    <row r="1879" spans="1:8" ht="12.75" hidden="1">
      <c r="A1879" s="85"/>
      <c r="B1879" s="35" t="s">
        <v>254</v>
      </c>
      <c r="C1879" s="36"/>
      <c r="D1879" s="36">
        <v>35000</v>
      </c>
      <c r="E1879" s="366"/>
      <c r="F1879" s="347">
        <v>35000</v>
      </c>
      <c r="G1879" s="7" t="e">
        <f>(D1879-C1879)/C1879</f>
        <v>#DIV/0!</v>
      </c>
      <c r="H1879" s="7">
        <f t="shared" si="114"/>
        <v>0</v>
      </c>
    </row>
    <row r="1880" spans="1:8" ht="12.75" hidden="1">
      <c r="A1880" s="85"/>
      <c r="B1880" s="35" t="s">
        <v>255</v>
      </c>
      <c r="C1880" s="36"/>
      <c r="D1880" s="36">
        <v>10000</v>
      </c>
      <c r="E1880" s="366"/>
      <c r="F1880" s="347">
        <v>10000</v>
      </c>
      <c r="G1880" s="7" t="e">
        <f>(D1880-C1880)/C1880</f>
        <v>#DIV/0!</v>
      </c>
      <c r="H1880" s="7">
        <f t="shared" si="114"/>
        <v>0</v>
      </c>
    </row>
    <row r="1881" spans="1:8" ht="12.75" hidden="1">
      <c r="A1881" s="85"/>
      <c r="B1881" s="35" t="s">
        <v>837</v>
      </c>
      <c r="C1881" s="36"/>
      <c r="D1881" s="36"/>
      <c r="E1881" s="366">
        <v>2000000</v>
      </c>
      <c r="F1881" s="347"/>
      <c r="G1881" s="7"/>
      <c r="H1881" s="7" t="e">
        <f t="shared" si="114"/>
        <v>#DIV/0!</v>
      </c>
    </row>
    <row r="1882" spans="1:8" ht="12.75" hidden="1">
      <c r="A1882" s="85"/>
      <c r="B1882" s="35" t="s">
        <v>564</v>
      </c>
      <c r="C1882" s="36"/>
      <c r="D1882" s="36">
        <v>300000</v>
      </c>
      <c r="E1882" s="366">
        <v>300000</v>
      </c>
      <c r="F1882" s="347">
        <v>300000</v>
      </c>
      <c r="G1882" s="7" t="e">
        <f>(D1882-C1882)/C1882</f>
        <v>#DIV/0!</v>
      </c>
      <c r="H1882" s="7">
        <f t="shared" si="114"/>
        <v>0</v>
      </c>
    </row>
    <row r="1883" spans="1:8" ht="12.75" hidden="1">
      <c r="A1883" s="85"/>
      <c r="B1883" s="35" t="s">
        <v>256</v>
      </c>
      <c r="C1883" s="36"/>
      <c r="D1883" s="36">
        <v>5000</v>
      </c>
      <c r="E1883" s="345"/>
      <c r="F1883" s="347">
        <v>5000</v>
      </c>
      <c r="G1883" s="7" t="e">
        <f>(D1883-C1883)/C1883</f>
        <v>#DIV/0!</v>
      </c>
      <c r="H1883" s="7">
        <f t="shared" si="114"/>
        <v>0</v>
      </c>
    </row>
    <row r="1884" spans="1:8" ht="12.75" hidden="1">
      <c r="A1884" s="123" t="s">
        <v>676</v>
      </c>
      <c r="B1884" s="199" t="s">
        <v>238</v>
      </c>
      <c r="C1884" s="89">
        <f>SUM(C1885)</f>
        <v>613</v>
      </c>
      <c r="D1884" s="89">
        <f>SUM(D1885)</f>
        <v>0</v>
      </c>
      <c r="E1884" s="409">
        <f>SUM(E1885)</f>
        <v>1700</v>
      </c>
      <c r="F1884" s="541">
        <f>SUM(F1885)</f>
        <v>1700</v>
      </c>
      <c r="G1884" s="7">
        <f>(D1884-C1884)/C1884</f>
        <v>-1</v>
      </c>
      <c r="H1884" s="7" t="e">
        <f t="shared" si="114"/>
        <v>#DIV/0!</v>
      </c>
    </row>
    <row r="1885" spans="1:8" ht="12.75">
      <c r="A1885" s="268" t="s">
        <v>676</v>
      </c>
      <c r="B1885" s="91" t="s">
        <v>239</v>
      </c>
      <c r="C1885" s="101">
        <v>613</v>
      </c>
      <c r="D1885" s="101">
        <v>0</v>
      </c>
      <c r="E1885" s="390">
        <v>1700</v>
      </c>
      <c r="F1885" s="533">
        <v>1700</v>
      </c>
      <c r="G1885" s="7">
        <f>(D1885-C1885)/C1885</f>
        <v>-1</v>
      </c>
      <c r="H1885" s="7"/>
    </row>
    <row r="1886" spans="1:8" ht="12.75">
      <c r="A1886" s="62" t="s">
        <v>709</v>
      </c>
      <c r="B1886" s="200" t="s">
        <v>710</v>
      </c>
      <c r="C1886" s="64">
        <f>C1887+C1889</f>
        <v>875750</v>
      </c>
      <c r="D1886" s="64">
        <f>D1887+D1889</f>
        <v>979508</v>
      </c>
      <c r="E1886" s="367">
        <f>E1887+E1889</f>
        <v>1263360</v>
      </c>
      <c r="F1886" s="343">
        <f>F1887+F1889</f>
        <v>1467000</v>
      </c>
      <c r="G1886" s="7"/>
      <c r="H1886" s="7">
        <f aca="true" t="shared" si="115" ref="H1886:H1905">(F1886-D1886)/D1886</f>
        <v>0.4976906773604708</v>
      </c>
    </row>
    <row r="1887" spans="1:8" s="12" customFormat="1" ht="12.75">
      <c r="A1887" s="90" t="s">
        <v>550</v>
      </c>
      <c r="B1887" s="132" t="s">
        <v>114</v>
      </c>
      <c r="C1887" s="36">
        <f>SUM(C1888)</f>
        <v>0</v>
      </c>
      <c r="D1887" s="36">
        <f>SUM(D1888)</f>
        <v>24000</v>
      </c>
      <c r="E1887" s="366">
        <f>SUM(E1888)</f>
        <v>24000</v>
      </c>
      <c r="F1887" s="347">
        <f>SUM(F1888)</f>
        <v>24000</v>
      </c>
      <c r="G1887" s="11"/>
      <c r="H1887" s="7">
        <f t="shared" si="115"/>
        <v>0</v>
      </c>
    </row>
    <row r="1888" spans="1:8" s="12" customFormat="1" ht="12.75">
      <c r="A1888" s="285"/>
      <c r="B1888" s="201" t="s">
        <v>319</v>
      </c>
      <c r="C1888" s="176"/>
      <c r="D1888" s="152">
        <v>24000</v>
      </c>
      <c r="E1888" s="383">
        <v>24000</v>
      </c>
      <c r="F1888" s="547">
        <v>24000</v>
      </c>
      <c r="G1888" s="11"/>
      <c r="H1888" s="7">
        <f t="shared" si="115"/>
        <v>0</v>
      </c>
    </row>
    <row r="1889" spans="1:8" s="12" customFormat="1" ht="12.75">
      <c r="A1889" s="268" t="s">
        <v>629</v>
      </c>
      <c r="B1889" s="202" t="s">
        <v>19</v>
      </c>
      <c r="C1889" s="182">
        <f>SUM(C1890:C1893)</f>
        <v>875750</v>
      </c>
      <c r="D1889" s="182">
        <f>SUM(D1890:D1893)</f>
        <v>955508</v>
      </c>
      <c r="E1889" s="417">
        <f>SUM(E1890:E1893)</f>
        <v>1239360</v>
      </c>
      <c r="F1889" s="553">
        <f>SUM(F1890:F1893)</f>
        <v>1443000</v>
      </c>
      <c r="G1889" s="11"/>
      <c r="H1889" s="7">
        <f t="shared" si="115"/>
        <v>0.5101914374343282</v>
      </c>
    </row>
    <row r="1890" spans="1:8" s="12" customFormat="1" ht="12.75">
      <c r="A1890" s="285"/>
      <c r="B1890" s="201" t="s">
        <v>421</v>
      </c>
      <c r="C1890" s="176">
        <v>30000</v>
      </c>
      <c r="D1890" s="152">
        <v>30000</v>
      </c>
      <c r="E1890" s="383">
        <v>30000</v>
      </c>
      <c r="F1890" s="547">
        <v>30000</v>
      </c>
      <c r="G1890" s="11"/>
      <c r="H1890" s="7">
        <f t="shared" si="115"/>
        <v>0</v>
      </c>
    </row>
    <row r="1891" spans="1:8" ht="12.75">
      <c r="A1891" s="115"/>
      <c r="B1891" s="127" t="s">
        <v>337</v>
      </c>
      <c r="C1891" s="203">
        <v>485750</v>
      </c>
      <c r="D1891" s="113">
        <v>505508</v>
      </c>
      <c r="E1891" s="396">
        <v>789360</v>
      </c>
      <c r="F1891" s="543">
        <v>790000</v>
      </c>
      <c r="G1891" s="7">
        <f>(D1891-C1891)/C1891</f>
        <v>0.04067524446731858</v>
      </c>
      <c r="H1891" s="7">
        <f t="shared" si="115"/>
        <v>0.5627843674086266</v>
      </c>
    </row>
    <row r="1892" spans="1:8" ht="12.75">
      <c r="A1892" s="285"/>
      <c r="B1892" s="201" t="s">
        <v>420</v>
      </c>
      <c r="C1892" s="176"/>
      <c r="D1892" s="152">
        <v>60000</v>
      </c>
      <c r="E1892" s="383">
        <v>60000</v>
      </c>
      <c r="F1892" s="547">
        <v>60000</v>
      </c>
      <c r="G1892" s="7"/>
      <c r="H1892" s="7">
        <f t="shared" si="115"/>
        <v>0</v>
      </c>
    </row>
    <row r="1893" spans="1:8" s="12" customFormat="1" ht="24">
      <c r="A1893" s="296"/>
      <c r="B1893" s="239" t="s">
        <v>453</v>
      </c>
      <c r="C1893" s="113">
        <v>360000</v>
      </c>
      <c r="D1893" s="113">
        <v>360000</v>
      </c>
      <c r="E1893" s="396">
        <v>360000</v>
      </c>
      <c r="F1893" s="543">
        <v>563000</v>
      </c>
      <c r="G1893" s="11">
        <f aca="true" t="shared" si="116" ref="G1893:G1902">(D1893-C1893)/C1893</f>
        <v>0</v>
      </c>
      <c r="H1893" s="7">
        <f t="shared" si="115"/>
        <v>0.5638888888888889</v>
      </c>
    </row>
    <row r="1894" spans="1:8" s="12" customFormat="1" ht="12.75">
      <c r="A1894" s="297" t="s">
        <v>815</v>
      </c>
      <c r="B1894" s="240" t="s">
        <v>711</v>
      </c>
      <c r="C1894" s="64">
        <f>SUM(C1896:C1906)</f>
        <v>475000</v>
      </c>
      <c r="D1894" s="64">
        <f>SUM(D1896:D1906)</f>
        <v>661000</v>
      </c>
      <c r="E1894" s="367">
        <f>SUM(E1895)</f>
        <v>1579000</v>
      </c>
      <c r="F1894" s="343">
        <f>SUM(F1896:F1906)</f>
        <v>1579000</v>
      </c>
      <c r="G1894" s="11">
        <f t="shared" si="116"/>
        <v>0.391578947368421</v>
      </c>
      <c r="H1894" s="7">
        <f t="shared" si="115"/>
        <v>1.388804841149773</v>
      </c>
    </row>
    <row r="1895" spans="1:8" s="12" customFormat="1" ht="12.75">
      <c r="A1895" s="90" t="s">
        <v>629</v>
      </c>
      <c r="B1895" s="132" t="s">
        <v>19</v>
      </c>
      <c r="C1895" s="347">
        <f>SUM(C1896:C1906)</f>
        <v>475000</v>
      </c>
      <c r="D1895" s="347">
        <f>SUM(D1896:D1906)</f>
        <v>661000</v>
      </c>
      <c r="E1895" s="366">
        <f>SUM(E1896:E1906)</f>
        <v>1579000</v>
      </c>
      <c r="F1895" s="347">
        <f>SUM(F1896:F1906)</f>
        <v>1579000</v>
      </c>
      <c r="G1895" s="11">
        <f t="shared" si="116"/>
        <v>0.391578947368421</v>
      </c>
      <c r="H1895" s="7">
        <f t="shared" si="115"/>
        <v>1.388804841149773</v>
      </c>
    </row>
    <row r="1896" spans="1:8" s="12" customFormat="1" ht="12.75">
      <c r="A1896" s="298"/>
      <c r="B1896" s="127" t="s">
        <v>320</v>
      </c>
      <c r="C1896" s="113">
        <v>45000</v>
      </c>
      <c r="D1896" s="113">
        <v>80000</v>
      </c>
      <c r="E1896" s="396">
        <v>40000</v>
      </c>
      <c r="F1896" s="543">
        <v>40000</v>
      </c>
      <c r="G1896" s="11">
        <f t="shared" si="116"/>
        <v>0.7777777777777778</v>
      </c>
      <c r="H1896" s="7">
        <f t="shared" si="115"/>
        <v>-0.5</v>
      </c>
    </row>
    <row r="1897" spans="1:8" s="12" customFormat="1" ht="12.75">
      <c r="A1897" s="298"/>
      <c r="B1897" s="127" t="s">
        <v>321</v>
      </c>
      <c r="C1897" s="113">
        <v>0</v>
      </c>
      <c r="D1897" s="113">
        <v>140000</v>
      </c>
      <c r="E1897" s="396">
        <v>160000</v>
      </c>
      <c r="F1897" s="543">
        <v>150000</v>
      </c>
      <c r="G1897" s="11" t="e">
        <f t="shared" si="116"/>
        <v>#DIV/0!</v>
      </c>
      <c r="H1897" s="7">
        <f t="shared" si="115"/>
        <v>0.07142857142857142</v>
      </c>
    </row>
    <row r="1898" spans="1:8" s="12" customFormat="1" ht="24">
      <c r="A1898" s="298"/>
      <c r="B1898" s="239" t="s">
        <v>322</v>
      </c>
      <c r="C1898" s="113">
        <v>67000</v>
      </c>
      <c r="D1898" s="113">
        <v>72000</v>
      </c>
      <c r="E1898" s="396">
        <v>50000</v>
      </c>
      <c r="F1898" s="543">
        <v>50000</v>
      </c>
      <c r="G1898" s="11">
        <f t="shared" si="116"/>
        <v>0.07462686567164178</v>
      </c>
      <c r="H1898" s="7">
        <f t="shared" si="115"/>
        <v>-0.3055555555555556</v>
      </c>
    </row>
    <row r="1899" spans="1:8" s="12" customFormat="1" ht="12.75">
      <c r="A1899" s="298"/>
      <c r="B1899" s="127" t="s">
        <v>323</v>
      </c>
      <c r="C1899" s="113">
        <v>18000</v>
      </c>
      <c r="D1899" s="113">
        <v>45000</v>
      </c>
      <c r="E1899" s="396">
        <v>72000</v>
      </c>
      <c r="F1899" s="543">
        <v>72000</v>
      </c>
      <c r="G1899" s="11">
        <f t="shared" si="116"/>
        <v>1.5</v>
      </c>
      <c r="H1899" s="7">
        <f t="shared" si="115"/>
        <v>0.6</v>
      </c>
    </row>
    <row r="1900" spans="1:8" s="12" customFormat="1" ht="12.75">
      <c r="A1900" s="298"/>
      <c r="B1900" s="127" t="s">
        <v>324</v>
      </c>
      <c r="C1900" s="113">
        <v>30000</v>
      </c>
      <c r="D1900" s="113">
        <v>30000</v>
      </c>
      <c r="E1900" s="396">
        <v>20000</v>
      </c>
      <c r="F1900" s="543">
        <v>30000</v>
      </c>
      <c r="G1900" s="11">
        <f t="shared" si="116"/>
        <v>0</v>
      </c>
      <c r="H1900" s="7">
        <f t="shared" si="115"/>
        <v>0</v>
      </c>
    </row>
    <row r="1901" spans="1:8" s="12" customFormat="1" ht="12.75">
      <c r="A1901" s="298"/>
      <c r="B1901" s="127" t="s">
        <v>325</v>
      </c>
      <c r="C1901" s="113">
        <v>100000</v>
      </c>
      <c r="D1901" s="113">
        <v>100000</v>
      </c>
      <c r="E1901" s="396">
        <v>300000</v>
      </c>
      <c r="F1901" s="543">
        <v>300000</v>
      </c>
      <c r="G1901" s="11">
        <f t="shared" si="116"/>
        <v>0</v>
      </c>
      <c r="H1901" s="7">
        <f t="shared" si="115"/>
        <v>2</v>
      </c>
    </row>
    <row r="1902" spans="1:8" s="12" customFormat="1" ht="12.75">
      <c r="A1902" s="298"/>
      <c r="B1902" s="127" t="s">
        <v>326</v>
      </c>
      <c r="C1902" s="113">
        <v>110000</v>
      </c>
      <c r="D1902" s="113">
        <v>110000</v>
      </c>
      <c r="E1902" s="396">
        <v>125000</v>
      </c>
      <c r="F1902" s="543">
        <v>125000</v>
      </c>
      <c r="G1902" s="11">
        <f t="shared" si="116"/>
        <v>0</v>
      </c>
      <c r="H1902" s="7">
        <f t="shared" si="115"/>
        <v>0.13636363636363635</v>
      </c>
    </row>
    <row r="1903" spans="1:8" ht="12.75">
      <c r="A1903" s="298"/>
      <c r="B1903" s="127" t="s">
        <v>327</v>
      </c>
      <c r="C1903" s="204">
        <v>78550</v>
      </c>
      <c r="D1903" s="113">
        <v>50000</v>
      </c>
      <c r="E1903" s="396">
        <v>50000</v>
      </c>
      <c r="F1903" s="543">
        <v>50000</v>
      </c>
      <c r="G1903" s="7"/>
      <c r="H1903" s="7">
        <f t="shared" si="115"/>
        <v>0</v>
      </c>
    </row>
    <row r="1904" spans="1:8" ht="12.75">
      <c r="A1904" s="298"/>
      <c r="B1904" s="127" t="s">
        <v>920</v>
      </c>
      <c r="C1904" s="113">
        <v>16450</v>
      </c>
      <c r="D1904" s="113">
        <v>24000</v>
      </c>
      <c r="E1904" s="396">
        <v>32000</v>
      </c>
      <c r="F1904" s="543">
        <v>32000</v>
      </c>
      <c r="G1904" s="7">
        <f>(D1904-C1904)/C1904</f>
        <v>0.45896656534954405</v>
      </c>
      <c r="H1904" s="7">
        <f t="shared" si="115"/>
        <v>0.3333333333333333</v>
      </c>
    </row>
    <row r="1905" spans="1:8" ht="12.75">
      <c r="A1905" s="298"/>
      <c r="B1905" s="127" t="s">
        <v>328</v>
      </c>
      <c r="C1905" s="113">
        <v>10000</v>
      </c>
      <c r="D1905" s="113">
        <v>10000</v>
      </c>
      <c r="E1905" s="396">
        <v>10000</v>
      </c>
      <c r="F1905" s="543">
        <v>10000</v>
      </c>
      <c r="G1905" s="7"/>
      <c r="H1905" s="7">
        <f t="shared" si="115"/>
        <v>0</v>
      </c>
    </row>
    <row r="1906" spans="1:8" ht="12.75">
      <c r="A1906" s="297"/>
      <c r="B1906" s="127" t="s">
        <v>921</v>
      </c>
      <c r="C1906" s="113"/>
      <c r="D1906" s="113"/>
      <c r="E1906" s="396">
        <v>720000</v>
      </c>
      <c r="F1906" s="543">
        <v>720000</v>
      </c>
      <c r="G1906" s="7" t="e">
        <f>(D1906-C1906)/C1906</f>
        <v>#DIV/0!</v>
      </c>
      <c r="H1906" s="7"/>
    </row>
    <row r="1907" spans="1:8" ht="12.75">
      <c r="A1907" s="297" t="s">
        <v>712</v>
      </c>
      <c r="B1907" s="200" t="s">
        <v>89</v>
      </c>
      <c r="C1907" s="64">
        <f aca="true" t="shared" si="117" ref="C1907:F1908">SUM(C1908)</f>
        <v>15000</v>
      </c>
      <c r="D1907" s="64">
        <f t="shared" si="117"/>
        <v>15000</v>
      </c>
      <c r="E1907" s="367">
        <f t="shared" si="117"/>
        <v>15000</v>
      </c>
      <c r="F1907" s="343">
        <f>SUM(F1908+F1910)</f>
        <v>45000</v>
      </c>
      <c r="G1907" s="7"/>
      <c r="H1907" s="7">
        <f aca="true" t="shared" si="118" ref="H1907:H1920">(F1907-D1907)/D1907</f>
        <v>2</v>
      </c>
    </row>
    <row r="1908" spans="1:8" ht="12.75">
      <c r="A1908" s="90" t="s">
        <v>629</v>
      </c>
      <c r="B1908" s="132" t="s">
        <v>19</v>
      </c>
      <c r="C1908" s="36">
        <f t="shared" si="117"/>
        <v>15000</v>
      </c>
      <c r="D1908" s="36">
        <f t="shared" si="117"/>
        <v>15000</v>
      </c>
      <c r="E1908" s="366">
        <f t="shared" si="117"/>
        <v>15000</v>
      </c>
      <c r="F1908" s="347">
        <f t="shared" si="117"/>
        <v>15000</v>
      </c>
      <c r="G1908" s="7">
        <f>(D1908-C1908)/C1908</f>
        <v>0</v>
      </c>
      <c r="H1908" s="7">
        <f t="shared" si="118"/>
        <v>0</v>
      </c>
    </row>
    <row r="1909" spans="1:8" ht="12.75">
      <c r="A1909" s="298"/>
      <c r="B1909" s="127" t="s">
        <v>329</v>
      </c>
      <c r="C1909" s="113">
        <v>15000</v>
      </c>
      <c r="D1909" s="113">
        <v>15000</v>
      </c>
      <c r="E1909" s="396">
        <v>15000</v>
      </c>
      <c r="F1909" s="543">
        <v>15000</v>
      </c>
      <c r="G1909" s="7"/>
      <c r="H1909" s="7">
        <f t="shared" si="118"/>
        <v>0</v>
      </c>
    </row>
    <row r="1910" spans="1:8" ht="12.75">
      <c r="A1910" s="90" t="s">
        <v>550</v>
      </c>
      <c r="B1910" s="132" t="s">
        <v>114</v>
      </c>
      <c r="C1910" s="36"/>
      <c r="D1910" s="36"/>
      <c r="E1910" s="366">
        <v>37000</v>
      </c>
      <c r="F1910" s="347">
        <f>SUM(F1911)</f>
        <v>30000</v>
      </c>
      <c r="G1910" s="7" t="e">
        <f>(D1910-C1910)/C1910</f>
        <v>#DIV/0!</v>
      </c>
      <c r="H1910" s="7" t="e">
        <f t="shared" si="118"/>
        <v>#DIV/0!</v>
      </c>
    </row>
    <row r="1911" spans="1:8" s="12" customFormat="1" ht="12.75">
      <c r="A1911" s="115"/>
      <c r="B1911" s="127" t="s">
        <v>1046</v>
      </c>
      <c r="C1911" s="113"/>
      <c r="D1911" s="113"/>
      <c r="E1911" s="396"/>
      <c r="F1911" s="543">
        <v>30000</v>
      </c>
      <c r="G1911" s="11"/>
      <c r="H1911" s="310"/>
    </row>
    <row r="1912" spans="1:8" s="12" customFormat="1" ht="12.75">
      <c r="A1912" s="297" t="s">
        <v>713</v>
      </c>
      <c r="B1912" s="200" t="s">
        <v>90</v>
      </c>
      <c r="C1912" s="64">
        <f>SUM(C1913+C1915)</f>
        <v>106770</v>
      </c>
      <c r="D1912" s="64">
        <f>SUM(D1913+D1915)</f>
        <v>190000</v>
      </c>
      <c r="E1912" s="367">
        <f>SUM(E1913+E1915)</f>
        <v>30000</v>
      </c>
      <c r="F1912" s="343">
        <f>SUM(F1913+F1915)</f>
        <v>30000</v>
      </c>
      <c r="G1912" s="11"/>
      <c r="H1912" s="7">
        <f t="shared" si="118"/>
        <v>-0.8421052631578947</v>
      </c>
    </row>
    <row r="1913" spans="1:8" ht="12.75">
      <c r="A1913" s="90" t="s">
        <v>629</v>
      </c>
      <c r="B1913" s="132" t="s">
        <v>19</v>
      </c>
      <c r="C1913" s="36">
        <f>SUM(C1914)</f>
        <v>30000</v>
      </c>
      <c r="D1913" s="36">
        <f>SUM(D1914)</f>
        <v>30000</v>
      </c>
      <c r="E1913" s="366">
        <f>SUM(E1914)</f>
        <v>30000</v>
      </c>
      <c r="F1913" s="347">
        <f>SUM(F1914)</f>
        <v>30000</v>
      </c>
      <c r="G1913" s="7">
        <f>(D1913-C1913)/C1913</f>
        <v>0</v>
      </c>
      <c r="H1913" s="7">
        <f t="shared" si="118"/>
        <v>0</v>
      </c>
    </row>
    <row r="1914" spans="1:8" ht="12.75">
      <c r="A1914" s="298"/>
      <c r="B1914" s="127" t="s">
        <v>922</v>
      </c>
      <c r="C1914" s="113">
        <v>30000</v>
      </c>
      <c r="D1914" s="113">
        <v>30000</v>
      </c>
      <c r="E1914" s="396">
        <v>30000</v>
      </c>
      <c r="F1914" s="543">
        <v>30000</v>
      </c>
      <c r="G1914" s="7"/>
      <c r="H1914" s="7">
        <f t="shared" si="118"/>
        <v>0</v>
      </c>
    </row>
    <row r="1915" spans="1:8" ht="25.5">
      <c r="A1915" s="90" t="s">
        <v>557</v>
      </c>
      <c r="B1915" s="241" t="s">
        <v>330</v>
      </c>
      <c r="C1915" s="36">
        <v>76770</v>
      </c>
      <c r="D1915" s="36">
        <v>160000</v>
      </c>
      <c r="E1915" s="366">
        <v>0</v>
      </c>
      <c r="F1915" s="347">
        <v>0</v>
      </c>
      <c r="G1915" s="7"/>
      <c r="H1915" s="7">
        <f t="shared" si="118"/>
        <v>-1</v>
      </c>
    </row>
    <row r="1916" spans="1:8" s="12" customFormat="1" ht="12.75">
      <c r="A1916" s="297" t="s">
        <v>714</v>
      </c>
      <c r="B1916" s="200" t="s">
        <v>331</v>
      </c>
      <c r="C1916" s="64">
        <f aca="true" t="shared" si="119" ref="C1916:F1917">SUM(C1917)</f>
        <v>60000</v>
      </c>
      <c r="D1916" s="64">
        <f t="shared" si="119"/>
        <v>258290</v>
      </c>
      <c r="E1916" s="367">
        <f t="shared" si="119"/>
        <v>266630</v>
      </c>
      <c r="F1916" s="343">
        <f t="shared" si="119"/>
        <v>387000</v>
      </c>
      <c r="G1916" s="11"/>
      <c r="H1916" s="7">
        <f t="shared" si="118"/>
        <v>0.4983158465290952</v>
      </c>
    </row>
    <row r="1917" spans="1:8" ht="12.75">
      <c r="A1917" s="90" t="s">
        <v>550</v>
      </c>
      <c r="B1917" s="132" t="s">
        <v>114</v>
      </c>
      <c r="C1917" s="36">
        <f t="shared" si="119"/>
        <v>60000</v>
      </c>
      <c r="D1917" s="36">
        <f t="shared" si="119"/>
        <v>258290</v>
      </c>
      <c r="E1917" s="366">
        <f t="shared" si="119"/>
        <v>266630</v>
      </c>
      <c r="F1917" s="347">
        <f t="shared" si="119"/>
        <v>387000</v>
      </c>
      <c r="G1917" s="7">
        <f>(D1917-C1917)/C1917</f>
        <v>3.3048333333333333</v>
      </c>
      <c r="H1917" s="7">
        <f t="shared" si="118"/>
        <v>0.4983158465290952</v>
      </c>
    </row>
    <row r="1918" spans="1:8" ht="12.75">
      <c r="A1918" s="115"/>
      <c r="B1918" s="127" t="s">
        <v>332</v>
      </c>
      <c r="C1918" s="113">
        <v>60000</v>
      </c>
      <c r="D1918" s="113">
        <v>258290</v>
      </c>
      <c r="E1918" s="396">
        <v>266630</v>
      </c>
      <c r="F1918" s="543">
        <v>387000</v>
      </c>
      <c r="G1918" s="7"/>
      <c r="H1918" s="7">
        <f t="shared" si="118"/>
        <v>0.4983158465290952</v>
      </c>
    </row>
    <row r="1919" spans="1:8" ht="12.75">
      <c r="A1919" s="298"/>
      <c r="B1919" s="127" t="s">
        <v>979</v>
      </c>
      <c r="C1919" s="113"/>
      <c r="D1919" s="113">
        <v>166790</v>
      </c>
      <c r="E1919" s="396">
        <v>175130</v>
      </c>
      <c r="F1919" s="543">
        <v>295000</v>
      </c>
      <c r="G1919" s="7" t="e">
        <f>(D1919-C1919)/C1919</f>
        <v>#DIV/0!</v>
      </c>
      <c r="H1919" s="7">
        <f t="shared" si="118"/>
        <v>0.7686911685352839</v>
      </c>
    </row>
    <row r="1920" spans="1:8" ht="12.75">
      <c r="A1920" s="297" t="s">
        <v>715</v>
      </c>
      <c r="B1920" s="200" t="s">
        <v>969</v>
      </c>
      <c r="C1920" s="64">
        <v>3921000</v>
      </c>
      <c r="D1920" s="64">
        <v>4188000</v>
      </c>
      <c r="E1920" s="343">
        <v>4188000</v>
      </c>
      <c r="F1920" s="343">
        <f>SUM(F1921)</f>
        <v>3284000</v>
      </c>
      <c r="G1920" s="7">
        <f>SUM(C1920:F1920)</f>
        <v>15581000</v>
      </c>
      <c r="H1920" s="7">
        <f t="shared" si="118"/>
        <v>-0.21585482330468003</v>
      </c>
    </row>
    <row r="1921" spans="1:8" ht="12.75">
      <c r="A1921" s="90" t="s">
        <v>629</v>
      </c>
      <c r="B1921" s="127" t="s">
        <v>19</v>
      </c>
      <c r="C1921" s="314">
        <v>3921000</v>
      </c>
      <c r="D1921" s="314">
        <v>4188000</v>
      </c>
      <c r="E1921" s="529"/>
      <c r="F1921" s="529">
        <v>3284000</v>
      </c>
      <c r="G1921" s="7"/>
      <c r="H1921" s="7"/>
    </row>
    <row r="1922" spans="1:8" s="12" customFormat="1" ht="12.75">
      <c r="A1922" s="297" t="s">
        <v>717</v>
      </c>
      <c r="B1922" s="240" t="s">
        <v>716</v>
      </c>
      <c r="C1922" s="64">
        <v>15000</v>
      </c>
      <c r="D1922" s="64">
        <f>SUM(D1923)</f>
        <v>25000</v>
      </c>
      <c r="E1922" s="367">
        <f>SUM(E1923)</f>
        <v>25000</v>
      </c>
      <c r="F1922" s="343">
        <f>SUM(F1923)</f>
        <v>25000</v>
      </c>
      <c r="G1922" s="11"/>
      <c r="H1922" s="7">
        <f aca="true" t="shared" si="120" ref="H1922:H1929">(F1922-D1922)/D1922</f>
        <v>0</v>
      </c>
    </row>
    <row r="1923" spans="1:8" s="12" customFormat="1" ht="12.75">
      <c r="A1923" s="90" t="s">
        <v>550</v>
      </c>
      <c r="B1923" s="132" t="s">
        <v>114</v>
      </c>
      <c r="C1923" s="36">
        <f>SUM(C1924:C1925)</f>
        <v>15000</v>
      </c>
      <c r="D1923" s="36">
        <f>SUM(D1924:D1925)</f>
        <v>25000</v>
      </c>
      <c r="E1923" s="366">
        <f>SUM(E1924:E1925)</f>
        <v>25000</v>
      </c>
      <c r="F1923" s="347">
        <f>SUM(F1924:F1925)</f>
        <v>25000</v>
      </c>
      <c r="G1923" s="11">
        <f>(D1923-C1923)/C1923</f>
        <v>0.6666666666666666</v>
      </c>
      <c r="H1923" s="7">
        <f t="shared" si="120"/>
        <v>0</v>
      </c>
    </row>
    <row r="1924" spans="1:8" ht="12.75">
      <c r="A1924" s="299"/>
      <c r="B1924" s="127" t="s">
        <v>333</v>
      </c>
      <c r="C1924" s="113">
        <v>0</v>
      </c>
      <c r="D1924" s="113">
        <v>15000</v>
      </c>
      <c r="E1924" s="396">
        <v>15000</v>
      </c>
      <c r="F1924" s="543">
        <v>15000</v>
      </c>
      <c r="G1924" s="7"/>
      <c r="H1924" s="7">
        <f t="shared" si="120"/>
        <v>0</v>
      </c>
    </row>
    <row r="1925" spans="1:8" ht="12.75">
      <c r="A1925" s="299"/>
      <c r="B1925" s="127" t="s">
        <v>334</v>
      </c>
      <c r="C1925" s="113">
        <v>15000</v>
      </c>
      <c r="D1925" s="113">
        <v>10000</v>
      </c>
      <c r="E1925" s="396">
        <v>10000</v>
      </c>
      <c r="F1925" s="543">
        <v>10000</v>
      </c>
      <c r="G1925" s="7">
        <f>(D1925-C1925)/C1925</f>
        <v>-0.3333333333333333</v>
      </c>
      <c r="H1925" s="7">
        <f t="shared" si="120"/>
        <v>0</v>
      </c>
    </row>
    <row r="1926" spans="1:8" ht="12.75">
      <c r="A1926" s="297" t="s">
        <v>718</v>
      </c>
      <c r="B1926" s="205" t="s">
        <v>467</v>
      </c>
      <c r="C1926" s="64">
        <f>C1927</f>
        <v>5000</v>
      </c>
      <c r="D1926" s="64">
        <f>D1927</f>
        <v>20000</v>
      </c>
      <c r="E1926" s="405">
        <f>E1927</f>
        <v>30000</v>
      </c>
      <c r="F1926" s="64">
        <f>F1927</f>
        <v>110000</v>
      </c>
      <c r="G1926" s="7"/>
      <c r="H1926" s="7">
        <f t="shared" si="120"/>
        <v>4.5</v>
      </c>
    </row>
    <row r="1927" spans="1:8" ht="12.75">
      <c r="A1927" s="90" t="s">
        <v>550</v>
      </c>
      <c r="B1927" s="132" t="s">
        <v>114</v>
      </c>
      <c r="C1927" s="36">
        <f>SUM(C1928:C1929)</f>
        <v>5000</v>
      </c>
      <c r="D1927" s="36">
        <f>SUM(D1928:D1929)</f>
        <v>20000</v>
      </c>
      <c r="E1927" s="366">
        <f>SUM(E1928:E1929)</f>
        <v>30000</v>
      </c>
      <c r="F1927" s="347">
        <f>SUM(F1928:F1929)</f>
        <v>110000</v>
      </c>
      <c r="G1927" s="7"/>
      <c r="H1927" s="7">
        <f t="shared" si="120"/>
        <v>4.5</v>
      </c>
    </row>
    <row r="1928" spans="1:8" s="12" customFormat="1" ht="12.75">
      <c r="A1928" s="299"/>
      <c r="B1928" s="206" t="s">
        <v>335</v>
      </c>
      <c r="C1928" s="113">
        <v>5000</v>
      </c>
      <c r="D1928" s="113">
        <v>5000</v>
      </c>
      <c r="E1928" s="396">
        <v>5000</v>
      </c>
      <c r="F1928" s="543">
        <v>5000</v>
      </c>
      <c r="G1928" s="11">
        <f>(D1928-C1928)/C1928</f>
        <v>0</v>
      </c>
      <c r="H1928" s="7">
        <f t="shared" si="120"/>
        <v>0</v>
      </c>
    </row>
    <row r="1929" spans="1:8" s="12" customFormat="1" ht="12.75">
      <c r="A1929" s="298"/>
      <c r="B1929" s="127" t="s">
        <v>336</v>
      </c>
      <c r="C1929" s="113">
        <v>0</v>
      </c>
      <c r="D1929" s="113">
        <v>15000</v>
      </c>
      <c r="E1929" s="396">
        <v>25000</v>
      </c>
      <c r="F1929" s="543">
        <v>105000</v>
      </c>
      <c r="G1929" s="11"/>
      <c r="H1929" s="7">
        <f t="shared" si="120"/>
        <v>6</v>
      </c>
    </row>
    <row r="1930" spans="1:8" ht="12.75">
      <c r="A1930" s="300"/>
      <c r="B1930" s="18"/>
      <c r="C1930" s="18"/>
      <c r="D1930" s="19"/>
      <c r="E1930" s="340"/>
      <c r="F1930" s="557"/>
      <c r="H1930" s="511"/>
    </row>
    <row r="1931" spans="1:8" ht="13.5" thickBot="1">
      <c r="A1931" s="634"/>
      <c r="B1931" s="636"/>
      <c r="C1931" s="638"/>
      <c r="D1931" s="638"/>
      <c r="E1931" s="641"/>
      <c r="F1931" s="631"/>
      <c r="H1931" s="511"/>
    </row>
    <row r="1932" spans="1:8" ht="13.5" thickBot="1">
      <c r="A1932" s="301" t="s">
        <v>401</v>
      </c>
      <c r="B1932" s="207" t="s">
        <v>425</v>
      </c>
      <c r="C1932" s="208">
        <f>'LISA1 Tulud'!C11+'LISA3 Finantseerimistehingud'!C12-'LISA2 Kulud'!C12</f>
        <v>-0.44999998807907104</v>
      </c>
      <c r="D1932" s="208">
        <f>'LISA1 Tulud'!D11+'LISA3 Finantseerimistehingud'!D12-'LISA2 Kulud'!D12</f>
        <v>1.0254999995231628</v>
      </c>
      <c r="E1932" s="208">
        <f>'LISA1 Tulud'!E11+'LISA3 Finantseerimistehingud'!E12-'LISA2 Kulud'!E12</f>
        <v>4710048.855000004</v>
      </c>
      <c r="F1932" s="561">
        <f>'LISA1 Tulud'!E11+'LISA3 Finantseerimistehingud'!E12-'LISA2 Kulud'!F12</f>
        <v>-0.27000001072883606</v>
      </c>
      <c r="H1932" s="511"/>
    </row>
    <row r="1933" spans="1:6" ht="12.75">
      <c r="A1933" s="300"/>
      <c r="B1933" s="69"/>
      <c r="C1933" s="19"/>
      <c r="D1933" s="19"/>
      <c r="E1933" s="340">
        <v>-13299588</v>
      </c>
      <c r="F1933" s="4"/>
    </row>
    <row r="1934" spans="1:8" ht="12.75">
      <c r="A1934" s="300"/>
      <c r="B1934" s="69"/>
      <c r="C1934" s="19">
        <v>155</v>
      </c>
      <c r="D1934" s="19" t="s">
        <v>1022</v>
      </c>
      <c r="E1934" s="340"/>
      <c r="F1934" s="19">
        <f>F1915+F1876+F1766+F1681+F1601+F1525+F1450+F1369+F1287+F1212+F1137+F1057+F976+F840+F769+F690+F613+F524+F452+F381+F273+F264+F256+F250+F231+F218+F132+F104</f>
        <v>15327000</v>
      </c>
      <c r="H1934" s="19"/>
    </row>
    <row r="1935" spans="1:8" ht="12.75">
      <c r="A1935" s="300"/>
      <c r="B1935" s="69"/>
      <c r="C1935" s="19">
        <v>65</v>
      </c>
      <c r="D1935" s="19" t="s">
        <v>1025</v>
      </c>
      <c r="E1935" s="340"/>
      <c r="F1935" s="19">
        <f>F1885+F767+F119</f>
        <v>1140200</v>
      </c>
      <c r="H1935" s="19"/>
    </row>
    <row r="1936" spans="1:8" ht="12.75">
      <c r="A1936" s="300"/>
      <c r="B1936" s="69"/>
      <c r="C1936" s="19">
        <v>60</v>
      </c>
      <c r="D1936" s="19" t="s">
        <v>752</v>
      </c>
      <c r="E1936" s="340"/>
      <c r="F1936" s="19">
        <f>F765</f>
        <v>25000</v>
      </c>
      <c r="H1936" s="19"/>
    </row>
    <row r="1937" spans="1:8" ht="12.75">
      <c r="A1937" s="300"/>
      <c r="B1937" s="69"/>
      <c r="C1937" s="19">
        <v>55</v>
      </c>
      <c r="D1937" s="19" t="s">
        <v>302</v>
      </c>
      <c r="E1937" s="340"/>
      <c r="F1937" s="557">
        <f>F1927+F1923+F1917+F1910+F1887+F1823+F1799+F1787+F1779+F1777+F1772+F1705+F1690+F1617+F1543+F1467+F1388+F1307+F1229+F1154+F1076+F995+F915+F892+F846+F789+F708+F632+F542+F469+F396+F297+F284+F280+F276+F269+F260+F253+F233+F227+F211+F205+F199+F150+F146+F129+F115+F113+F54+F22</f>
        <v>35418501</v>
      </c>
      <c r="G1937" s="557" t="e">
        <f>G1927+G1923+G1917+G1910+G1887+G1823+G1799+G1787+G1779+G1777+G1772+G1705+G1690+G1617+G1543+G1467+G1388+G1307+G1229+G1154+G1076+G995+G915+G892+G846+G789+G708+G632+G542+G469+G396+G297+G284+G280+G276+G269+G260+G253+G233+G227+G211+G205+G199+G150+G146+G129+G115+G113+G54+G22</f>
        <v>#DIV/0!</v>
      </c>
      <c r="H1937" s="557"/>
    </row>
    <row r="1938" spans="1:8" s="18" customFormat="1" ht="12.75">
      <c r="A1938" s="300"/>
      <c r="B1938" s="69"/>
      <c r="C1938" s="19">
        <v>50</v>
      </c>
      <c r="D1938" s="19" t="s">
        <v>1023</v>
      </c>
      <c r="E1938" s="340"/>
      <c r="F1938" s="557">
        <f>F1810+F1693+F1605+F1532+F1455+F1376+F1295+F1219+F1144+F1064+F983+F902+F779+F698+F622+F532+F459+F386+F290+F259+F223+F47+F15</f>
        <v>52896806.26999999</v>
      </c>
      <c r="H1938" s="557"/>
    </row>
    <row r="1939" spans="1:8" s="18" customFormat="1" ht="12.75">
      <c r="A1939" s="300"/>
      <c r="B1939" s="69"/>
      <c r="C1939" s="19">
        <v>45</v>
      </c>
      <c r="D1939" s="19" t="s">
        <v>1024</v>
      </c>
      <c r="E1939" s="340"/>
      <c r="F1939" s="557">
        <f>F1913+F1908+F1895+F1889+F1808+F1784+F1774+F895+F880+F615+F609+F607+F369+F126+F1921</f>
        <v>12525000</v>
      </c>
      <c r="H1939" s="557"/>
    </row>
    <row r="1940" spans="4:8" ht="12.75">
      <c r="D1940" s="4" t="s">
        <v>1026</v>
      </c>
      <c r="F1940" s="556">
        <f>SUM(F1934:F1939)</f>
        <v>117332507.26999998</v>
      </c>
      <c r="H1940" s="556"/>
    </row>
    <row r="1941" spans="4:8" ht="12.75">
      <c r="D1941" s="4" t="s">
        <v>1029</v>
      </c>
      <c r="F1941" s="556">
        <f>F109</f>
        <v>2302832</v>
      </c>
      <c r="H1941" s="556"/>
    </row>
    <row r="1942" spans="4:8" ht="12.75">
      <c r="D1942" s="4" t="s">
        <v>1027</v>
      </c>
      <c r="F1942" s="556">
        <f>F12-F1940-F1941</f>
        <v>2.9802322387695312E-08</v>
      </c>
      <c r="H1942" s="556"/>
    </row>
  </sheetData>
  <sheetProtection password="CF4C" sheet="1" objects="1" scenarios="1"/>
  <printOptions/>
  <pageMargins left="0.34" right="0.24" top="0.45" bottom="0.51" header="0.25" footer="0.25"/>
  <pageSetup horizontalDpi="600" verticalDpi="600" orientation="portrait" paperSize="9" scale="95" r:id="rId3"/>
  <headerFooter alignWithMargins="0"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0">
      <selection activeCell="C61" sqref="C61"/>
    </sheetView>
  </sheetViews>
  <sheetFormatPr defaultColWidth="9.140625" defaultRowHeight="12.75"/>
  <cols>
    <col min="1" max="1" width="8.140625" style="253" customWidth="1"/>
    <col min="2" max="2" width="46.00390625" style="0" customWidth="1"/>
    <col min="3" max="3" width="13.8515625" style="0" customWidth="1"/>
    <col min="4" max="4" width="16.28125" style="0" customWidth="1"/>
    <col min="5" max="5" width="16.00390625" style="0" customWidth="1"/>
  </cols>
  <sheetData>
    <row r="1" ht="15.75">
      <c r="E1" s="457"/>
    </row>
    <row r="2" ht="12.75">
      <c r="E2" s="566" t="s">
        <v>926</v>
      </c>
    </row>
    <row r="3" ht="12.75">
      <c r="E3" s="232" t="s">
        <v>1031</v>
      </c>
    </row>
    <row r="4" ht="12.75">
      <c r="E4" s="232" t="s">
        <v>1032</v>
      </c>
    </row>
    <row r="5" ht="12.75">
      <c r="E5" s="232" t="s">
        <v>1034</v>
      </c>
    </row>
    <row r="6" ht="12.75">
      <c r="E6" s="232" t="s">
        <v>1035</v>
      </c>
    </row>
    <row r="8" spans="1:5" ht="14.25">
      <c r="A8" s="262" t="s">
        <v>539</v>
      </c>
      <c r="B8" s="18"/>
      <c r="C8" s="18"/>
      <c r="D8" s="18"/>
      <c r="E8" s="18"/>
    </row>
    <row r="9" spans="1:5" ht="13.5" thickBot="1">
      <c r="A9" s="300"/>
      <c r="B9" s="18"/>
      <c r="C9" s="18"/>
      <c r="D9" s="18"/>
      <c r="E9" s="18"/>
    </row>
    <row r="10" spans="1:5" ht="12.75">
      <c r="A10" s="263" t="s">
        <v>0</v>
      </c>
      <c r="B10" s="70"/>
      <c r="C10" s="71" t="s">
        <v>474</v>
      </c>
      <c r="D10" s="72" t="s">
        <v>621</v>
      </c>
      <c r="E10" s="72" t="s">
        <v>987</v>
      </c>
    </row>
    <row r="11" spans="1:5" ht="13.5" thickBot="1">
      <c r="A11" s="264"/>
      <c r="B11" s="73"/>
      <c r="C11" s="74" t="s">
        <v>988</v>
      </c>
      <c r="D11" s="75" t="s">
        <v>986</v>
      </c>
      <c r="E11" s="75" t="s">
        <v>1037</v>
      </c>
    </row>
    <row r="12" spans="1:5" ht="13.5" thickBot="1">
      <c r="A12" s="322"/>
      <c r="B12" s="210" t="s">
        <v>24</v>
      </c>
      <c r="C12" s="245">
        <f>C13+C21+C29+C39+C54</f>
        <v>-1759862</v>
      </c>
      <c r="D12" s="245">
        <f>D13+D21+D29+D39+D54</f>
        <v>4230927</v>
      </c>
      <c r="E12" s="245">
        <f>E13+E21+E29+E39+E54</f>
        <v>7018637</v>
      </c>
    </row>
    <row r="13" spans="1:5" ht="12.75" hidden="1">
      <c r="A13" s="323">
        <v>31</v>
      </c>
      <c r="B13" s="211" t="s">
        <v>25</v>
      </c>
      <c r="C13" s="246">
        <f>SUM(C14:C20)</f>
        <v>0</v>
      </c>
      <c r="D13" s="247">
        <f>SUM(D14:D20)</f>
        <v>0</v>
      </c>
      <c r="E13" s="247">
        <f>SUM(E14:E20)</f>
        <v>0</v>
      </c>
    </row>
    <row r="14" spans="1:5" ht="12.75" hidden="1">
      <c r="A14" s="324" t="s">
        <v>377</v>
      </c>
      <c r="B14" s="114" t="s">
        <v>26</v>
      </c>
      <c r="C14" s="248"/>
      <c r="D14" s="249"/>
      <c r="E14" s="249"/>
    </row>
    <row r="15" spans="1:5" ht="12.75" hidden="1">
      <c r="A15" s="324" t="s">
        <v>378</v>
      </c>
      <c r="B15" s="114" t="s">
        <v>27</v>
      </c>
      <c r="C15" s="248"/>
      <c r="D15" s="249"/>
      <c r="E15" s="249"/>
    </row>
    <row r="16" spans="1:5" ht="12.75" hidden="1">
      <c r="A16" s="324" t="s">
        <v>379</v>
      </c>
      <c r="B16" s="114" t="s">
        <v>28</v>
      </c>
      <c r="C16" s="248"/>
      <c r="D16" s="249"/>
      <c r="E16" s="249"/>
    </row>
    <row r="17" spans="1:5" ht="12.75" hidden="1">
      <c r="A17" s="324" t="s">
        <v>380</v>
      </c>
      <c r="B17" s="114" t="s">
        <v>29</v>
      </c>
      <c r="C17" s="248"/>
      <c r="D17" s="249"/>
      <c r="E17" s="249"/>
    </row>
    <row r="18" spans="1:5" ht="12.75" hidden="1">
      <c r="A18" s="324" t="s">
        <v>381</v>
      </c>
      <c r="B18" s="114" t="s">
        <v>30</v>
      </c>
      <c r="C18" s="248"/>
      <c r="D18" s="249"/>
      <c r="E18" s="249"/>
    </row>
    <row r="19" spans="1:5" ht="12.75" hidden="1">
      <c r="A19" s="324" t="s">
        <v>382</v>
      </c>
      <c r="B19" s="114" t="s">
        <v>31</v>
      </c>
      <c r="C19" s="248"/>
      <c r="D19" s="249"/>
      <c r="E19" s="249"/>
    </row>
    <row r="20" spans="1:5" ht="12.75" hidden="1">
      <c r="A20" s="324" t="s">
        <v>383</v>
      </c>
      <c r="B20" s="114" t="s">
        <v>32</v>
      </c>
      <c r="C20" s="248"/>
      <c r="D20" s="249"/>
      <c r="E20" s="249"/>
    </row>
    <row r="21" spans="1:5" ht="12.75">
      <c r="A21" s="324">
        <v>32</v>
      </c>
      <c r="B21" s="114" t="s">
        <v>33</v>
      </c>
      <c r="C21" s="250">
        <f>SUM(C22:C28)</f>
        <v>0</v>
      </c>
      <c r="D21" s="251">
        <f>SUM(D22:D28)</f>
        <v>0</v>
      </c>
      <c r="E21" s="251">
        <f>SUM(E22:E28)</f>
        <v>19955305</v>
      </c>
    </row>
    <row r="22" spans="1:5" ht="12.75" hidden="1">
      <c r="A22" s="324" t="s">
        <v>384</v>
      </c>
      <c r="B22" s="114" t="s">
        <v>34</v>
      </c>
      <c r="C22" s="248"/>
      <c r="D22" s="249"/>
      <c r="E22" s="249"/>
    </row>
    <row r="23" spans="1:5" ht="12.75" hidden="1">
      <c r="A23" s="324" t="s">
        <v>385</v>
      </c>
      <c r="B23" s="114" t="s">
        <v>35</v>
      </c>
      <c r="C23" s="248"/>
      <c r="D23" s="249"/>
      <c r="E23" s="249"/>
    </row>
    <row r="24" spans="1:5" ht="12.75" hidden="1">
      <c r="A24" s="324" t="s">
        <v>386</v>
      </c>
      <c r="B24" s="114" t="s">
        <v>36</v>
      </c>
      <c r="C24" s="248"/>
      <c r="D24" s="249"/>
      <c r="E24" s="249"/>
    </row>
    <row r="25" spans="1:5" ht="13.5" thickBot="1">
      <c r="A25" s="324" t="s">
        <v>387</v>
      </c>
      <c r="B25" s="114" t="s">
        <v>37</v>
      </c>
      <c r="C25" s="248"/>
      <c r="D25" s="249"/>
      <c r="E25" s="249">
        <v>19955305</v>
      </c>
    </row>
    <row r="26" spans="1:5" ht="12.75" hidden="1">
      <c r="A26" s="324" t="s">
        <v>388</v>
      </c>
      <c r="B26" s="114" t="s">
        <v>38</v>
      </c>
      <c r="C26" s="248"/>
      <c r="D26" s="249"/>
      <c r="E26" s="249"/>
    </row>
    <row r="27" spans="1:5" ht="12.75" hidden="1">
      <c r="A27" s="324" t="s">
        <v>389</v>
      </c>
      <c r="B27" s="114" t="s">
        <v>39</v>
      </c>
      <c r="C27" s="248"/>
      <c r="D27" s="249"/>
      <c r="E27" s="249"/>
    </row>
    <row r="28" spans="1:5" ht="13.5" hidden="1" thickBot="1">
      <c r="A28" s="324" t="s">
        <v>390</v>
      </c>
      <c r="B28" s="114" t="s">
        <v>40</v>
      </c>
      <c r="C28" s="248"/>
      <c r="D28" s="249"/>
      <c r="E28" s="516"/>
    </row>
    <row r="29" spans="1:5" ht="12.75">
      <c r="A29" s="324" t="s">
        <v>720</v>
      </c>
      <c r="B29" s="114" t="s">
        <v>41</v>
      </c>
      <c r="C29" s="250">
        <f>SUM(C30:C38)</f>
        <v>0</v>
      </c>
      <c r="D29" s="512">
        <f>SUM(D30:D33,D37:D38)</f>
        <v>5800000</v>
      </c>
      <c r="E29" s="562">
        <f>SUM(E30:E33,E37:E38)</f>
        <v>0</v>
      </c>
    </row>
    <row r="30" spans="1:5" ht="12.75" hidden="1">
      <c r="A30" s="324" t="s">
        <v>391</v>
      </c>
      <c r="B30" s="114" t="s">
        <v>42</v>
      </c>
      <c r="C30" s="248"/>
      <c r="D30" s="513"/>
      <c r="E30" s="517"/>
    </row>
    <row r="31" spans="1:5" ht="12.75" hidden="1">
      <c r="A31" s="324" t="s">
        <v>392</v>
      </c>
      <c r="B31" s="114" t="s">
        <v>43</v>
      </c>
      <c r="C31" s="248"/>
      <c r="D31" s="513"/>
      <c r="E31" s="517"/>
    </row>
    <row r="32" spans="1:5" ht="12.75" hidden="1">
      <c r="A32" s="324" t="s">
        <v>393</v>
      </c>
      <c r="B32" s="114" t="s">
        <v>44</v>
      </c>
      <c r="C32" s="248"/>
      <c r="D32" s="513"/>
      <c r="E32" s="517"/>
    </row>
    <row r="33" spans="1:5" ht="12.75">
      <c r="A33" s="324" t="s">
        <v>721</v>
      </c>
      <c r="B33" s="114" t="s">
        <v>45</v>
      </c>
      <c r="C33" s="248">
        <v>0</v>
      </c>
      <c r="D33" s="513">
        <f>SUM(D34:D36)</f>
        <v>5800000</v>
      </c>
      <c r="E33" s="517">
        <f>SUM(E34:E36)</f>
        <v>0</v>
      </c>
    </row>
    <row r="34" spans="1:5" ht="12.75">
      <c r="A34" s="324"/>
      <c r="B34" s="212" t="s">
        <v>974</v>
      </c>
      <c r="C34" s="248"/>
      <c r="D34" s="513"/>
      <c r="E34" s="517">
        <v>0</v>
      </c>
    </row>
    <row r="35" spans="1:5" ht="12.75">
      <c r="A35" s="324"/>
      <c r="B35" s="212" t="s">
        <v>559</v>
      </c>
      <c r="C35" s="252"/>
      <c r="D35" s="514">
        <v>1300000</v>
      </c>
      <c r="E35" s="563">
        <v>0</v>
      </c>
    </row>
    <row r="36" spans="1:5" ht="12.75">
      <c r="A36" s="324"/>
      <c r="B36" s="212" t="s">
        <v>560</v>
      </c>
      <c r="C36" s="252"/>
      <c r="D36" s="514">
        <v>4500000</v>
      </c>
      <c r="E36" s="563">
        <v>0</v>
      </c>
    </row>
    <row r="37" spans="1:5" ht="12.75" hidden="1">
      <c r="A37" s="324" t="s">
        <v>394</v>
      </c>
      <c r="B37" s="114" t="s">
        <v>46</v>
      </c>
      <c r="C37" s="248"/>
      <c r="D37" s="513"/>
      <c r="E37" s="517"/>
    </row>
    <row r="38" spans="1:5" ht="12.75" hidden="1">
      <c r="A38" s="324" t="s">
        <v>395</v>
      </c>
      <c r="B38" s="114" t="s">
        <v>47</v>
      </c>
      <c r="C38" s="248"/>
      <c r="D38" s="513"/>
      <c r="E38" s="517"/>
    </row>
    <row r="39" spans="1:5" ht="12.75">
      <c r="A39" s="324" t="s">
        <v>722</v>
      </c>
      <c r="B39" s="114" t="s">
        <v>48</v>
      </c>
      <c r="C39" s="250">
        <f>C40+C41+C42+C47+C48+C50+C51+C52</f>
        <v>-1759862</v>
      </c>
      <c r="D39" s="512">
        <f>D40+D41+D42+D47+D48+D50+D51+D52</f>
        <v>-2058450</v>
      </c>
      <c r="E39" s="564">
        <f>E40+E41+E42+E47+E48+E50+E51+E52</f>
        <v>-2637000</v>
      </c>
    </row>
    <row r="40" spans="1:5" ht="12.75" hidden="1">
      <c r="A40" s="324" t="s">
        <v>396</v>
      </c>
      <c r="B40" s="114" t="s">
        <v>49</v>
      </c>
      <c r="C40" s="248"/>
      <c r="D40" s="513"/>
      <c r="E40" s="517"/>
    </row>
    <row r="41" spans="1:5" ht="12.75" hidden="1">
      <c r="A41" s="324" t="s">
        <v>397</v>
      </c>
      <c r="B41" s="114" t="s">
        <v>50</v>
      </c>
      <c r="C41" s="248"/>
      <c r="D41" s="513"/>
      <c r="E41" s="517"/>
    </row>
    <row r="42" spans="1:5" ht="12.75">
      <c r="A42" s="324" t="s">
        <v>725</v>
      </c>
      <c r="B42" s="114" t="s">
        <v>51</v>
      </c>
      <c r="C42" s="248">
        <f>SUM(C43:C46)</f>
        <v>-18137</v>
      </c>
      <c r="D42" s="513">
        <f>SUM(D43:D46)</f>
        <v>-21000</v>
      </c>
      <c r="E42" s="517">
        <f>SUM(E43:E46)</f>
        <v>-250000</v>
      </c>
    </row>
    <row r="43" spans="1:5" s="15" customFormat="1" ht="11.25">
      <c r="A43" s="325"/>
      <c r="B43" s="212" t="s">
        <v>561</v>
      </c>
      <c r="C43" s="252"/>
      <c r="D43" s="514">
        <v>-21000</v>
      </c>
      <c r="E43" s="563">
        <v>-50000</v>
      </c>
    </row>
    <row r="44" spans="1:5" s="15" customFormat="1" ht="11.25">
      <c r="A44" s="325"/>
      <c r="B44" s="212" t="s">
        <v>804</v>
      </c>
      <c r="C44" s="252"/>
      <c r="D44" s="514"/>
      <c r="E44" s="563">
        <v>-110000</v>
      </c>
    </row>
    <row r="45" spans="1:5" s="15" customFormat="1" ht="11.25">
      <c r="A45" s="325"/>
      <c r="B45" s="212" t="s">
        <v>820</v>
      </c>
      <c r="C45" s="252"/>
      <c r="D45" s="514"/>
      <c r="E45" s="563">
        <v>-50000</v>
      </c>
    </row>
    <row r="46" spans="1:5" s="15" customFormat="1" ht="11.25">
      <c r="A46" s="325"/>
      <c r="B46" s="212" t="s">
        <v>562</v>
      </c>
      <c r="C46" s="252">
        <v>-18137</v>
      </c>
      <c r="D46" s="514"/>
      <c r="E46" s="563">
        <v>-40000</v>
      </c>
    </row>
    <row r="47" spans="1:5" ht="12.75" hidden="1">
      <c r="A47" s="324" t="s">
        <v>398</v>
      </c>
      <c r="B47" s="114" t="s">
        <v>52</v>
      </c>
      <c r="C47" s="248"/>
      <c r="D47" s="513"/>
      <c r="E47" s="517"/>
    </row>
    <row r="48" spans="1:5" ht="12.75">
      <c r="A48" s="324" t="s">
        <v>723</v>
      </c>
      <c r="B48" s="114" t="s">
        <v>53</v>
      </c>
      <c r="C48" s="248">
        <v>-1552625</v>
      </c>
      <c r="D48" s="513">
        <v>-2037450</v>
      </c>
      <c r="E48" s="517">
        <f>SUM(E49)</f>
        <v>-2387000</v>
      </c>
    </row>
    <row r="49" spans="1:5" s="15" customFormat="1" ht="11.25">
      <c r="A49" s="325"/>
      <c r="B49" s="212" t="s">
        <v>980</v>
      </c>
      <c r="C49" s="252">
        <v>-1552625</v>
      </c>
      <c r="D49" s="514">
        <v>-2037450</v>
      </c>
      <c r="E49" s="563">
        <v>-2387000</v>
      </c>
    </row>
    <row r="50" spans="1:5" ht="12.75" hidden="1">
      <c r="A50" s="324" t="s">
        <v>399</v>
      </c>
      <c r="B50" s="114" t="s">
        <v>54</v>
      </c>
      <c r="C50" s="248"/>
      <c r="D50" s="513"/>
      <c r="E50" s="517"/>
    </row>
    <row r="51" spans="1:5" ht="12.75" hidden="1">
      <c r="A51" s="324" t="s">
        <v>400</v>
      </c>
      <c r="B51" s="114" t="s">
        <v>55</v>
      </c>
      <c r="C51" s="248"/>
      <c r="D51" s="513"/>
      <c r="E51" s="517"/>
    </row>
    <row r="52" spans="1:5" ht="12.75">
      <c r="A52" s="324" t="s">
        <v>724</v>
      </c>
      <c r="B52" s="114" t="s">
        <v>56</v>
      </c>
      <c r="C52" s="248">
        <v>-189100</v>
      </c>
      <c r="D52" s="513"/>
      <c r="E52" s="517"/>
    </row>
    <row r="53" spans="1:5" s="15" customFormat="1" ht="11.25">
      <c r="A53" s="506"/>
      <c r="B53" s="507" t="s">
        <v>563</v>
      </c>
      <c r="C53" s="508">
        <v>-189100</v>
      </c>
      <c r="D53" s="515"/>
      <c r="E53" s="565"/>
    </row>
    <row r="54" spans="1:5" s="15" customFormat="1" ht="12.75">
      <c r="A54" s="270">
        <v>39</v>
      </c>
      <c r="B54" s="114" t="s">
        <v>57</v>
      </c>
      <c r="C54" s="248">
        <v>0</v>
      </c>
      <c r="D54" s="513">
        <f>SUM(D56:D56)</f>
        <v>489377</v>
      </c>
      <c r="E54" s="517">
        <f>SUM(E55:E56)</f>
        <v>-10299668</v>
      </c>
    </row>
    <row r="55" spans="1:5" s="15" customFormat="1" ht="12.75">
      <c r="A55" s="651"/>
      <c r="B55" s="655" t="s">
        <v>1047</v>
      </c>
      <c r="C55" s="652">
        <v>0</v>
      </c>
      <c r="D55" s="653"/>
      <c r="E55" s="654">
        <v>-14195305</v>
      </c>
    </row>
    <row r="56" spans="1:5" s="509" customFormat="1" ht="12" thickBot="1">
      <c r="A56" s="624"/>
      <c r="B56" s="625" t="s">
        <v>972</v>
      </c>
      <c r="C56" s="626">
        <v>0</v>
      </c>
      <c r="D56" s="627">
        <v>489377</v>
      </c>
      <c r="E56" s="628">
        <v>3895637</v>
      </c>
    </row>
    <row r="58" spans="1:5" s="509" customFormat="1" ht="11.25">
      <c r="A58" s="648"/>
      <c r="B58" s="649"/>
      <c r="C58" s="650"/>
      <c r="D58" s="650"/>
      <c r="E58" s="650"/>
    </row>
    <row r="60" spans="1:5" ht="12.75">
      <c r="A60" s="502"/>
      <c r="B60" s="503"/>
      <c r="C60" s="504"/>
      <c r="D60" s="504"/>
      <c r="E60" s="505"/>
    </row>
    <row r="61" spans="1:5" ht="12.75">
      <c r="A61" s="300"/>
      <c r="B61" s="18"/>
      <c r="C61" s="18"/>
      <c r="D61" s="18"/>
      <c r="E61" s="18"/>
    </row>
    <row r="64" spans="4:5" ht="12.75">
      <c r="D64" s="244"/>
      <c r="E64" s="244"/>
    </row>
  </sheetData>
  <sheetProtection password="CF4C" sheet="1" objects="1" scenarios="1"/>
  <printOptions/>
  <pageMargins left="0.75" right="0.75" top="1" bottom="1" header="0.5" footer="0.5"/>
  <pageSetup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80"/>
  <sheetViews>
    <sheetView workbookViewId="0" topLeftCell="A1">
      <selection activeCell="B5" sqref="B5"/>
    </sheetView>
  </sheetViews>
  <sheetFormatPr defaultColWidth="9.140625" defaultRowHeight="12.75"/>
  <cols>
    <col min="1" max="1" width="9.140625" style="261" customWidth="1"/>
    <col min="2" max="2" width="75.421875" style="2" customWidth="1"/>
    <col min="3" max="4" width="13.140625" style="4" customWidth="1"/>
    <col min="5" max="5" width="13.140625" style="4" hidden="1" customWidth="1"/>
    <col min="6" max="6" width="14.00390625" style="4" customWidth="1"/>
    <col min="7" max="16384" width="9.140625" style="1" customWidth="1"/>
  </cols>
  <sheetData>
    <row r="1" ht="15.75">
      <c r="F1" s="458"/>
    </row>
    <row r="2" spans="2:6" ht="12.75">
      <c r="B2" s="231"/>
      <c r="C2" s="231" t="s">
        <v>1033</v>
      </c>
      <c r="E2" s="231"/>
      <c r="F2" s="454"/>
    </row>
    <row r="3" spans="2:6" ht="12.75">
      <c r="B3" s="232"/>
      <c r="C3" s="232" t="s">
        <v>1031</v>
      </c>
      <c r="E3" s="232"/>
      <c r="F3" s="455"/>
    </row>
    <row r="4" spans="2:6" ht="12.75">
      <c r="B4" s="232"/>
      <c r="C4" s="232" t="s">
        <v>1032</v>
      </c>
      <c r="E4" s="232"/>
      <c r="F4" s="455"/>
    </row>
    <row r="5" spans="2:3" ht="12.75">
      <c r="B5" s="232"/>
      <c r="C5" s="232" t="s">
        <v>1034</v>
      </c>
    </row>
    <row r="6" spans="2:3" ht="12.75">
      <c r="B6" s="232"/>
      <c r="C6" s="232" t="s">
        <v>1035</v>
      </c>
    </row>
    <row r="7" spans="2:3" ht="12.75">
      <c r="B7" s="232"/>
      <c r="C7" s="232"/>
    </row>
    <row r="8" spans="1:6" ht="15">
      <c r="A8" s="471" t="s">
        <v>927</v>
      </c>
      <c r="B8" s="1"/>
      <c r="C8" s="19"/>
      <c r="D8" s="19"/>
      <c r="E8" s="19"/>
      <c r="F8" s="19"/>
    </row>
    <row r="9" spans="1:6" ht="12.75">
      <c r="A9" s="472" t="s">
        <v>418</v>
      </c>
      <c r="B9" s="191"/>
      <c r="C9" s="522" t="s">
        <v>474</v>
      </c>
      <c r="D9" s="522" t="s">
        <v>621</v>
      </c>
      <c r="E9" s="522" t="s">
        <v>619</v>
      </c>
      <c r="F9" s="522" t="s">
        <v>987</v>
      </c>
    </row>
    <row r="10" spans="1:6" ht="12.75">
      <c r="A10" s="473"/>
      <c r="B10" s="213"/>
      <c r="C10" s="33" t="s">
        <v>986</v>
      </c>
      <c r="D10" s="214" t="s">
        <v>986</v>
      </c>
      <c r="E10" s="214" t="s">
        <v>903</v>
      </c>
      <c r="F10" s="214" t="s">
        <v>1036</v>
      </c>
    </row>
    <row r="11" spans="1:6" ht="12.75">
      <c r="A11" s="281">
        <v>155</v>
      </c>
      <c r="B11" s="93" t="s">
        <v>454</v>
      </c>
      <c r="C11" s="64">
        <f>C12+C14+C29+C35+C49+C60</f>
        <v>1396770</v>
      </c>
      <c r="D11" s="64">
        <f>D12+D14+D29+D35+D49+D60</f>
        <v>10260100</v>
      </c>
      <c r="E11" s="64">
        <f>E12+E14+E29+E35+E49+E60</f>
        <v>8580000</v>
      </c>
      <c r="F11" s="64">
        <f>F12+F14+F26+F29+F35+F49+F60</f>
        <v>15327000</v>
      </c>
    </row>
    <row r="12" spans="1:6" ht="12.75">
      <c r="A12" s="450" t="s">
        <v>738</v>
      </c>
      <c r="B12" s="77" t="s">
        <v>59</v>
      </c>
      <c r="C12" s="130">
        <f>C13</f>
        <v>0</v>
      </c>
      <c r="D12" s="130">
        <f>D13</f>
        <v>270000</v>
      </c>
      <c r="E12" s="130">
        <f>E13</f>
        <v>300000</v>
      </c>
      <c r="F12" s="130">
        <f>F13</f>
        <v>300000</v>
      </c>
    </row>
    <row r="13" spans="1:6" ht="12.75">
      <c r="A13" s="90"/>
      <c r="B13" s="317" t="s">
        <v>985</v>
      </c>
      <c r="C13" s="309">
        <f>'LISA2 Kulud'!C104</f>
        <v>0</v>
      </c>
      <c r="D13" s="309">
        <f>'LISA2 Kulud'!D104</f>
        <v>270000</v>
      </c>
      <c r="E13" s="309">
        <f>'LISA2 Kulud'!E104</f>
        <v>300000</v>
      </c>
      <c r="F13" s="309">
        <f>'LISA2 Kulud'!F104</f>
        <v>300000</v>
      </c>
    </row>
    <row r="14" spans="1:6" ht="12.75">
      <c r="A14" s="271" t="s">
        <v>631</v>
      </c>
      <c r="B14" s="107" t="s">
        <v>67</v>
      </c>
      <c r="C14" s="130">
        <f>SUM(C15:C25)</f>
        <v>0</v>
      </c>
      <c r="D14" s="130">
        <f>SUM(D15:D25)</f>
        <v>850000</v>
      </c>
      <c r="E14" s="130">
        <f>SUM(E15:E25)</f>
        <v>3570000</v>
      </c>
      <c r="F14" s="130">
        <f>SUM(F15:F25)</f>
        <v>3060000</v>
      </c>
    </row>
    <row r="15" spans="1:6" s="426" customFormat="1" ht="12.75">
      <c r="A15" s="115"/>
      <c r="B15" s="235" t="s">
        <v>861</v>
      </c>
      <c r="C15" s="113">
        <f>'LISA2 Kulud'!C133</f>
        <v>0</v>
      </c>
      <c r="D15" s="113">
        <f>'LISA2 Kulud'!D133</f>
        <v>500000</v>
      </c>
      <c r="E15" s="113">
        <f>'LISA2 Kulud'!E133</f>
        <v>600000</v>
      </c>
      <c r="F15" s="113">
        <f>'LISA2 Kulud'!F133</f>
        <v>600000</v>
      </c>
    </row>
    <row r="16" spans="1:6" s="426" customFormat="1" ht="12.75">
      <c r="A16" s="115"/>
      <c r="B16" s="235" t="s">
        <v>845</v>
      </c>
      <c r="C16" s="113">
        <f>'LISA2 Kulud'!C134</f>
        <v>0</v>
      </c>
      <c r="D16" s="113">
        <f>'LISA2 Kulud'!D134</f>
        <v>0</v>
      </c>
      <c r="E16" s="113">
        <f>'LISA2 Kulud'!E134</f>
        <v>1025000</v>
      </c>
      <c r="F16" s="113">
        <f>'LISA2 Kulud'!F134</f>
        <v>0</v>
      </c>
    </row>
    <row r="17" spans="1:6" s="426" customFormat="1" ht="12.75">
      <c r="A17" s="115"/>
      <c r="B17" s="235" t="s">
        <v>846</v>
      </c>
      <c r="C17" s="113">
        <f>'LISA2 Kulud'!C135</f>
        <v>0</v>
      </c>
      <c r="D17" s="113">
        <f>'LISA2 Kulud'!D135</f>
        <v>0</v>
      </c>
      <c r="E17" s="113">
        <f>'LISA2 Kulud'!E135</f>
        <v>1015000</v>
      </c>
      <c r="F17" s="113">
        <f>'LISA2 Kulud'!F135</f>
        <v>300000</v>
      </c>
    </row>
    <row r="18" spans="1:6" s="426" customFormat="1" ht="12.75">
      <c r="A18" s="115"/>
      <c r="B18" s="235" t="s">
        <v>847</v>
      </c>
      <c r="C18" s="113">
        <f>'LISA2 Kulud'!C136</f>
        <v>0</v>
      </c>
      <c r="D18" s="113">
        <f>'LISA2 Kulud'!D136</f>
        <v>0</v>
      </c>
      <c r="E18" s="113">
        <f>'LISA2 Kulud'!E136</f>
        <v>45000</v>
      </c>
      <c r="F18" s="113">
        <f>'LISA2 Kulud'!F136</f>
        <v>0</v>
      </c>
    </row>
    <row r="19" spans="1:6" ht="12.75">
      <c r="A19" s="115"/>
      <c r="B19" s="112" t="s">
        <v>374</v>
      </c>
      <c r="C19" s="113">
        <f>'LISA2 Kulud'!C137</f>
        <v>0</v>
      </c>
      <c r="D19" s="113">
        <f>'LISA2 Kulud'!D137</f>
        <v>195000</v>
      </c>
      <c r="E19" s="113">
        <f>'LISA2 Kulud'!E137</f>
        <v>200000</v>
      </c>
      <c r="F19" s="113">
        <f>'LISA2 Kulud'!F137</f>
        <v>100000</v>
      </c>
    </row>
    <row r="20" spans="1:6" ht="12.75">
      <c r="A20" s="115"/>
      <c r="B20" s="112" t="s">
        <v>989</v>
      </c>
      <c r="C20" s="113"/>
      <c r="D20" s="113"/>
      <c r="E20" s="113"/>
      <c r="F20" s="113">
        <f>'LISA2 Kulud'!F138</f>
        <v>100000</v>
      </c>
    </row>
    <row r="21" spans="1:6" ht="12.75">
      <c r="A21" s="115"/>
      <c r="B21" s="112" t="s">
        <v>848</v>
      </c>
      <c r="C21" s="113">
        <f>'LISA2 Kulud'!C139</f>
        <v>0</v>
      </c>
      <c r="D21" s="113">
        <f>'LISA2 Kulud'!D139</f>
        <v>0</v>
      </c>
      <c r="E21" s="113">
        <f>'LISA2 Kulud'!E139</f>
        <v>380000</v>
      </c>
      <c r="F21" s="113">
        <f>'LISA2 Kulud'!F139</f>
        <v>820000</v>
      </c>
    </row>
    <row r="22" spans="1:6" ht="12.75">
      <c r="A22" s="115"/>
      <c r="B22" s="112" t="s">
        <v>1021</v>
      </c>
      <c r="C22" s="113"/>
      <c r="D22" s="113"/>
      <c r="E22" s="113"/>
      <c r="F22" s="113">
        <f>'LISA2 Kulud'!F140</f>
        <v>190000</v>
      </c>
    </row>
    <row r="23" spans="1:6" ht="12.75">
      <c r="A23" s="115"/>
      <c r="B23" s="112" t="s">
        <v>1038</v>
      </c>
      <c r="C23" s="113"/>
      <c r="D23" s="113"/>
      <c r="E23" s="113"/>
      <c r="F23" s="113">
        <v>950000</v>
      </c>
    </row>
    <row r="24" spans="1:6" ht="12.75">
      <c r="A24" s="115"/>
      <c r="B24" s="243" t="s">
        <v>542</v>
      </c>
      <c r="C24" s="113">
        <f>'LISA2 Kulud'!C142</f>
        <v>0</v>
      </c>
      <c r="D24" s="113">
        <f>'LISA2 Kulud'!D142</f>
        <v>155000</v>
      </c>
      <c r="E24" s="113">
        <f>'LISA2 Kulud'!E142</f>
        <v>155000</v>
      </c>
      <c r="F24" s="113">
        <f>'LISA2 Kulud'!F142</f>
        <v>0</v>
      </c>
    </row>
    <row r="25" spans="1:6" ht="12.75">
      <c r="A25" s="115"/>
      <c r="B25" s="112" t="s">
        <v>849</v>
      </c>
      <c r="C25" s="113">
        <f>'LISA2 Kulud'!C144</f>
        <v>0</v>
      </c>
      <c r="D25" s="113">
        <f>'LISA2 Kulud'!D144</f>
        <v>0</v>
      </c>
      <c r="E25" s="113">
        <f>'LISA2 Kulud'!E144</f>
        <v>150000</v>
      </c>
      <c r="F25" s="113">
        <f>'LISA2 Kulud'!F144</f>
        <v>0</v>
      </c>
    </row>
    <row r="26" spans="1:6" ht="12.75">
      <c r="A26" s="273" t="s">
        <v>636</v>
      </c>
      <c r="B26" s="474" t="s">
        <v>267</v>
      </c>
      <c r="C26" s="130">
        <f>SUM(C27:C28)</f>
        <v>0</v>
      </c>
      <c r="D26" s="130">
        <f>SUM(D27:D28)</f>
        <v>0</v>
      </c>
      <c r="E26" s="130">
        <f>SUM(E27:E28)</f>
        <v>200000</v>
      </c>
      <c r="F26" s="130">
        <f>SUM(F27:F28)</f>
        <v>400000</v>
      </c>
    </row>
    <row r="27" spans="1:6" ht="12.75">
      <c r="A27" s="276"/>
      <c r="B27" s="112" t="s">
        <v>853</v>
      </c>
      <c r="C27" s="113">
        <f>'LISA2 Kulud'!C219</f>
        <v>0</v>
      </c>
      <c r="D27" s="113">
        <f>'LISA2 Kulud'!D219</f>
        <v>0</v>
      </c>
      <c r="E27" s="113">
        <f>'LISA2 Kulud'!E219</f>
        <v>200000</v>
      </c>
      <c r="F27" s="113">
        <f>'LISA2 Kulud'!F219</f>
        <v>200000</v>
      </c>
    </row>
    <row r="28" spans="1:6" ht="12.75">
      <c r="A28" s="276"/>
      <c r="B28" s="127" t="s">
        <v>960</v>
      </c>
      <c r="C28" s="113">
        <f>'LISA2 Kulud'!C220</f>
        <v>0</v>
      </c>
      <c r="D28" s="113">
        <f>'LISA2 Kulud'!D220</f>
        <v>0</v>
      </c>
      <c r="E28" s="113">
        <f>'LISA2 Kulud'!E220</f>
        <v>0</v>
      </c>
      <c r="F28" s="113">
        <f>'LISA2 Kulud'!F220</f>
        <v>200000</v>
      </c>
    </row>
    <row r="29" spans="1:6" s="3" customFormat="1" ht="12.75">
      <c r="A29" s="277" t="s">
        <v>639</v>
      </c>
      <c r="B29" s="129" t="s">
        <v>429</v>
      </c>
      <c r="C29" s="130">
        <f>SUM(C30:C33)</f>
        <v>500000</v>
      </c>
      <c r="D29" s="130">
        <f>SUM(D30:D33)</f>
        <v>1180100</v>
      </c>
      <c r="E29" s="130">
        <f>SUM(E30:E33)</f>
        <v>360000</v>
      </c>
      <c r="F29" s="130">
        <f>SUM(F30:F34)</f>
        <v>2200000</v>
      </c>
    </row>
    <row r="30" spans="1:6" s="3" customFormat="1" ht="12.75">
      <c r="A30" s="90"/>
      <c r="B30" s="475" t="s">
        <v>565</v>
      </c>
      <c r="C30" s="309">
        <f>'LISA2 Kulud'!C231</f>
        <v>0</v>
      </c>
      <c r="D30" s="309">
        <f>'LISA2 Kulud'!D231</f>
        <v>830100</v>
      </c>
      <c r="E30" s="309">
        <f>'LISA2 Kulud'!E231</f>
        <v>0</v>
      </c>
      <c r="F30" s="309">
        <f>'LISA2 Kulud'!F231</f>
        <v>900000</v>
      </c>
    </row>
    <row r="31" spans="1:6" s="3" customFormat="1" ht="12.75">
      <c r="A31" s="279"/>
      <c r="B31" s="459" t="s">
        <v>961</v>
      </c>
      <c r="C31" s="309">
        <f>'LISA2 Kulud'!C257</f>
        <v>500000</v>
      </c>
      <c r="D31" s="309">
        <f>'LISA2 Kulud'!D257</f>
        <v>350000</v>
      </c>
      <c r="E31" s="309">
        <f>'LISA2 Kulud'!E257</f>
        <v>360000</v>
      </c>
      <c r="F31" s="309">
        <f>'LISA2 Kulud'!F257</f>
        <v>350000</v>
      </c>
    </row>
    <row r="32" spans="1:6" ht="12.75">
      <c r="A32" s="90"/>
      <c r="B32" s="311" t="s">
        <v>976</v>
      </c>
      <c r="C32" s="309">
        <f>'LISA2 Kulud'!C264</f>
        <v>0</v>
      </c>
      <c r="D32" s="309">
        <f>'LISA2 Kulud'!D264</f>
        <v>0</v>
      </c>
      <c r="E32" s="309">
        <f>'LISA2 Kulud'!E264</f>
        <v>0</v>
      </c>
      <c r="F32" s="309">
        <f>'LISA2 Kulud'!F264</f>
        <v>500000</v>
      </c>
    </row>
    <row r="33" spans="1:6" ht="12.75">
      <c r="A33" s="115"/>
      <c r="B33" s="460" t="s">
        <v>957</v>
      </c>
      <c r="C33" s="309">
        <f>'LISA2 Kulud'!C274</f>
        <v>0</v>
      </c>
      <c r="D33" s="309">
        <f>'LISA2 Kulud'!D274</f>
        <v>0</v>
      </c>
      <c r="E33" s="309">
        <f>'LISA2 Kulud'!E274</f>
        <v>0</v>
      </c>
      <c r="F33" s="309">
        <f>'LISA2 Kulud'!F274</f>
        <v>350000</v>
      </c>
    </row>
    <row r="34" spans="1:6" ht="12.75">
      <c r="A34" s="115"/>
      <c r="B34" s="460" t="s">
        <v>1052</v>
      </c>
      <c r="C34" s="309"/>
      <c r="D34" s="309"/>
      <c r="E34" s="309"/>
      <c r="F34" s="309">
        <f>'LISA2 Kulud'!F250</f>
        <v>100000</v>
      </c>
    </row>
    <row r="35" spans="1:6" s="3" customFormat="1" ht="12.75">
      <c r="A35" s="450" t="s">
        <v>657</v>
      </c>
      <c r="B35" s="77" t="s">
        <v>72</v>
      </c>
      <c r="C35" s="130">
        <f>SUM(C36:C48)</f>
        <v>500000</v>
      </c>
      <c r="D35" s="130">
        <f>SUM(D36:D48)</f>
        <v>1750000</v>
      </c>
      <c r="E35" s="130">
        <f>SUM(E36:E48)</f>
        <v>1150000</v>
      </c>
      <c r="F35" s="130">
        <f>SUM(F36:F48)</f>
        <v>4476000</v>
      </c>
    </row>
    <row r="36" spans="1:6" ht="12.75">
      <c r="A36" s="489"/>
      <c r="B36" s="477" t="s">
        <v>1041</v>
      </c>
      <c r="C36" s="478">
        <f>'LISA2 Kulud'!C381</f>
        <v>500000</v>
      </c>
      <c r="D36" s="478">
        <f>'LISA2 Kulud'!D381</f>
        <v>0</v>
      </c>
      <c r="E36" s="478">
        <f>'LISA2 Kulud'!E381</f>
        <v>0</v>
      </c>
      <c r="F36" s="478">
        <f>'LISA2 Kulud'!F381</f>
        <v>350000</v>
      </c>
    </row>
    <row r="37" spans="1:6" ht="12.75">
      <c r="A37" s="483"/>
      <c r="B37" s="479" t="s">
        <v>962</v>
      </c>
      <c r="C37" s="480">
        <f>'LISA2 Kulud'!C452</f>
        <v>0</v>
      </c>
      <c r="D37" s="480">
        <f>'LISA2 Kulud'!D452</f>
        <v>250000</v>
      </c>
      <c r="E37" s="480">
        <f>'LISA2 Kulud'!E452</f>
        <v>150000</v>
      </c>
      <c r="F37" s="480">
        <f>'LISA2 Kulud'!F452</f>
        <v>150000</v>
      </c>
    </row>
    <row r="38" spans="1:6" ht="12.75">
      <c r="A38" s="483"/>
      <c r="B38" s="479" t="s">
        <v>963</v>
      </c>
      <c r="C38" s="480">
        <f>'LISA2 Kulud'!C524</f>
        <v>0</v>
      </c>
      <c r="D38" s="480">
        <f>'LISA2 Kulud'!D524</f>
        <v>0</v>
      </c>
      <c r="E38" s="480">
        <f>'LISA2 Kulud'!E524</f>
        <v>0</v>
      </c>
      <c r="F38" s="480">
        <f>'LISA2 Kulud'!F524</f>
        <v>170000</v>
      </c>
    </row>
    <row r="39" spans="1:6" ht="12.75">
      <c r="A39" s="483"/>
      <c r="B39" s="479" t="s">
        <v>977</v>
      </c>
      <c r="C39" s="480">
        <f>'LISA2 Kulud'!C613</f>
        <v>0</v>
      </c>
      <c r="D39" s="480">
        <f>'LISA2 Kulud'!D613</f>
        <v>0</v>
      </c>
      <c r="E39" s="480">
        <f>'LISA2 Kulud'!E613</f>
        <v>0</v>
      </c>
      <c r="F39" s="480">
        <f>'LISA2 Kulud'!F613</f>
        <v>250000</v>
      </c>
    </row>
    <row r="40" spans="1:6" ht="12.75">
      <c r="A40" s="483"/>
      <c r="B40" s="476" t="s">
        <v>964</v>
      </c>
      <c r="C40" s="309">
        <f>'LISA2 Kulud'!C690</f>
        <v>0</v>
      </c>
      <c r="D40" s="309">
        <f>'LISA2 Kulud'!D690</f>
        <v>300000</v>
      </c>
      <c r="E40" s="309">
        <f>'LISA2 Kulud'!E690</f>
        <v>0</v>
      </c>
      <c r="F40" s="309">
        <f>'LISA2 Kulud'!F690</f>
        <v>336000</v>
      </c>
    </row>
    <row r="41" spans="1:6" ht="12.75">
      <c r="A41" s="126"/>
      <c r="B41" s="112" t="s">
        <v>373</v>
      </c>
      <c r="C41" s="309">
        <f>'LISA2 Kulud'!C770</f>
        <v>0</v>
      </c>
      <c r="D41" s="309">
        <f>'LISA2 Kulud'!D770</f>
        <v>750000</v>
      </c>
      <c r="E41" s="309">
        <f>'LISA2 Kulud'!E770</f>
        <v>0</v>
      </c>
      <c r="F41" s="309">
        <f>'LISA2 Kulud'!F770</f>
        <v>0</v>
      </c>
    </row>
    <row r="42" spans="1:6" ht="12.75">
      <c r="A42" s="126"/>
      <c r="B42" s="112" t="s">
        <v>945</v>
      </c>
      <c r="C42" s="309">
        <f>'LISA2 Kulud'!C771</f>
        <v>0</v>
      </c>
      <c r="D42" s="309">
        <f>'LISA2 Kulud'!D771</f>
        <v>50000</v>
      </c>
      <c r="E42" s="309">
        <f>'LISA2 Kulud'!E771</f>
        <v>0</v>
      </c>
      <c r="F42" s="309">
        <f>'LISA2 Kulud'!F771</f>
        <v>0</v>
      </c>
    </row>
    <row r="43" spans="1:6" ht="12.75">
      <c r="A43" s="126"/>
      <c r="B43" s="112" t="s">
        <v>950</v>
      </c>
      <c r="C43" s="309">
        <f>'LISA2 Kulud'!C772</f>
        <v>0</v>
      </c>
      <c r="D43" s="309">
        <f>'LISA2 Kulud'!D772</f>
        <v>100000</v>
      </c>
      <c r="E43" s="309">
        <f>'LISA2 Kulud'!E772</f>
        <v>1000000</v>
      </c>
      <c r="F43" s="309">
        <f>'LISA2 Kulud'!F772</f>
        <v>420000</v>
      </c>
    </row>
    <row r="44" spans="1:6" ht="12.75">
      <c r="A44" s="126"/>
      <c r="B44" s="647" t="s">
        <v>1042</v>
      </c>
      <c r="C44" s="309"/>
      <c r="D44" s="309"/>
      <c r="E44" s="309"/>
      <c r="F44" s="309">
        <f>'LISA2 Kulud'!F773</f>
        <v>1200000</v>
      </c>
    </row>
    <row r="45" spans="1:6" ht="12.75">
      <c r="A45" s="126"/>
      <c r="B45" s="647" t="s">
        <v>1043</v>
      </c>
      <c r="C45" s="309"/>
      <c r="D45" s="309"/>
      <c r="E45" s="309"/>
      <c r="F45" s="309">
        <f>'LISA2 Kulud'!F774</f>
        <v>900000</v>
      </c>
    </row>
    <row r="46" spans="1:6" ht="12.75">
      <c r="A46" s="126"/>
      <c r="B46" s="647" t="s">
        <v>1044</v>
      </c>
      <c r="C46" s="309"/>
      <c r="D46" s="309"/>
      <c r="E46" s="309"/>
      <c r="F46" s="309">
        <f>'LISA2 Kulud'!F775</f>
        <v>300000</v>
      </c>
    </row>
    <row r="47" spans="1:6" ht="12.75">
      <c r="A47" s="126"/>
      <c r="B47" s="647" t="s">
        <v>1045</v>
      </c>
      <c r="C47" s="309"/>
      <c r="D47" s="309"/>
      <c r="E47" s="309"/>
      <c r="F47" s="309">
        <f>'LISA2 Kulud'!F776</f>
        <v>400000</v>
      </c>
    </row>
    <row r="48" spans="1:6" ht="12.75">
      <c r="A48" s="483"/>
      <c r="B48" s="476" t="s">
        <v>965</v>
      </c>
      <c r="C48" s="309">
        <v>0</v>
      </c>
      <c r="D48" s="309">
        <f>'LISA2 Kulud'!D840</f>
        <v>300000</v>
      </c>
      <c r="E48" s="309">
        <f>'LISA2 Kulud'!E840</f>
        <v>0</v>
      </c>
      <c r="F48" s="309">
        <f>'LISA2 Kulud'!F840</f>
        <v>0</v>
      </c>
    </row>
    <row r="49" spans="1:6" s="3" customFormat="1" ht="12.75">
      <c r="A49" s="450" t="s">
        <v>685</v>
      </c>
      <c r="B49" s="77" t="s">
        <v>81</v>
      </c>
      <c r="C49" s="130">
        <f>SUM(C50:C59)</f>
        <v>320000</v>
      </c>
      <c r="D49" s="130">
        <f>SUM(D50:D59)</f>
        <v>5700000</v>
      </c>
      <c r="E49" s="130">
        <f>SUM(E50:E59)</f>
        <v>900000</v>
      </c>
      <c r="F49" s="130">
        <f>SUM(F50:F59)</f>
        <v>4291000</v>
      </c>
    </row>
    <row r="50" spans="1:6" ht="12.75">
      <c r="A50" s="481"/>
      <c r="B50" s="482" t="s">
        <v>413</v>
      </c>
      <c r="C50" s="309">
        <f>'LISA2 Kulud'!C976</f>
        <v>58000</v>
      </c>
      <c r="D50" s="309">
        <f>'LISA2 Kulud'!D976</f>
        <v>100000</v>
      </c>
      <c r="E50" s="309">
        <f>'LISA2 Kulud'!E976</f>
        <v>0</v>
      </c>
      <c r="F50" s="309">
        <f>'LISA2 Kulud'!F976</f>
        <v>0</v>
      </c>
    </row>
    <row r="51" spans="1:6" ht="12.75">
      <c r="A51" s="483"/>
      <c r="B51" s="317" t="s">
        <v>414</v>
      </c>
      <c r="C51" s="309">
        <f>'LISA2 Kulud'!C1057</f>
        <v>120000</v>
      </c>
      <c r="D51" s="309">
        <f>'LISA2 Kulud'!D1057</f>
        <v>150000</v>
      </c>
      <c r="E51" s="309">
        <f>'LISA2 Kulud'!E1057</f>
        <v>400000</v>
      </c>
      <c r="F51" s="309">
        <f>'LISA2 Kulud'!F1057</f>
        <v>400000</v>
      </c>
    </row>
    <row r="52" spans="1:6" ht="12.75">
      <c r="A52" s="483"/>
      <c r="B52" s="317" t="s">
        <v>415</v>
      </c>
      <c r="C52" s="309">
        <f>'LISA2 Kulud'!C1137</f>
        <v>60000</v>
      </c>
      <c r="D52" s="309">
        <f>'LISA2 Kulud'!D1137</f>
        <v>50000</v>
      </c>
      <c r="E52" s="309">
        <f>'LISA2 Kulud'!E1137</f>
        <v>0</v>
      </c>
      <c r="F52" s="309">
        <f>'LISA2 Kulud'!F1137</f>
        <v>0</v>
      </c>
    </row>
    <row r="53" spans="1:6" ht="12.75">
      <c r="A53" s="483"/>
      <c r="B53" s="476" t="s">
        <v>416</v>
      </c>
      <c r="C53" s="309">
        <f>'LISA2 Kulud'!C1212</f>
        <v>62000</v>
      </c>
      <c r="D53" s="309">
        <f>'LISA2 Kulud'!D1212</f>
        <v>200000</v>
      </c>
      <c r="E53" s="309">
        <f>'LISA2 Kulud'!E1212</f>
        <v>0</v>
      </c>
      <c r="F53" s="309">
        <f>'LISA2 Kulud'!F1212</f>
        <v>0</v>
      </c>
    </row>
    <row r="54" spans="1:6" ht="12.75">
      <c r="A54" s="483"/>
      <c r="B54" s="476" t="s">
        <v>417</v>
      </c>
      <c r="C54" s="309">
        <f>'LISA2 Kulud'!C1287</f>
        <v>20000</v>
      </c>
      <c r="D54" s="309">
        <f>'LISA2 Kulud'!D1287</f>
        <v>50000</v>
      </c>
      <c r="E54" s="309">
        <f>'LISA2 Kulud'!E1287</f>
        <v>100000</v>
      </c>
      <c r="F54" s="309">
        <f>'LISA2 Kulud'!F1287</f>
        <v>400000</v>
      </c>
    </row>
    <row r="55" spans="1:6" ht="12.75">
      <c r="A55" s="483"/>
      <c r="B55" s="317" t="s">
        <v>194</v>
      </c>
      <c r="C55" s="309">
        <f>'LISA2 Kulud'!C1450</f>
        <v>0</v>
      </c>
      <c r="D55" s="309">
        <f>'LISA2 Kulud'!D1450</f>
        <v>5000000</v>
      </c>
      <c r="E55" s="309">
        <f>'LISA2 Kulud'!E1450</f>
        <v>0</v>
      </c>
      <c r="F55" s="309">
        <f>'LISA2 Kulud'!F1450</f>
        <v>1591000</v>
      </c>
    </row>
    <row r="56" spans="1:6" ht="12.75">
      <c r="A56" s="483"/>
      <c r="B56" s="317" t="s">
        <v>195</v>
      </c>
      <c r="C56" s="309">
        <f>'LISA2 Kulud'!C1601</f>
        <v>0</v>
      </c>
      <c r="D56" s="309">
        <f>'LISA2 Kulud'!D1601</f>
        <v>0</v>
      </c>
      <c r="E56" s="309">
        <f>'LISA2 Kulud'!E1601</f>
        <v>0</v>
      </c>
      <c r="F56" s="309">
        <f>'LISA2 Kulud'!F1601</f>
        <v>1000000</v>
      </c>
    </row>
    <row r="57" spans="1:6" ht="12.75">
      <c r="A57" s="483"/>
      <c r="B57" s="317" t="s">
        <v>199</v>
      </c>
      <c r="C57" s="484">
        <f>'LISA2 Kulud'!C1681</f>
        <v>0</v>
      </c>
      <c r="D57" s="484">
        <f>'LISA2 Kulud'!D1681</f>
        <v>50000</v>
      </c>
      <c r="E57" s="484">
        <f>'LISA2 Kulud'!E1681</f>
        <v>400000</v>
      </c>
      <c r="F57" s="484">
        <f>'LISA2 Kulud'!F1681</f>
        <v>450000</v>
      </c>
    </row>
    <row r="58" spans="1:6" ht="12.75">
      <c r="A58" s="483"/>
      <c r="B58" s="317" t="s">
        <v>200</v>
      </c>
      <c r="C58" s="309">
        <f>'LISA2 Kulud'!C1369</f>
        <v>0</v>
      </c>
      <c r="D58" s="309">
        <f>'LISA2 Kulud'!D1369</f>
        <v>0</v>
      </c>
      <c r="E58" s="309">
        <f>'LISA2 Kulud'!E1369</f>
        <v>0</v>
      </c>
      <c r="F58" s="309">
        <f>'LISA2 Kulud'!F1369</f>
        <v>380000</v>
      </c>
    </row>
    <row r="59" spans="1:6" ht="12.75">
      <c r="A59" s="485"/>
      <c r="B59" s="486" t="s">
        <v>201</v>
      </c>
      <c r="C59" s="309">
        <f>'LISA2 Kulud'!C1766</f>
        <v>0</v>
      </c>
      <c r="D59" s="309">
        <f>'LISA2 Kulud'!D1766</f>
        <v>100000</v>
      </c>
      <c r="E59" s="309">
        <f>'LISA2 Kulud'!E1766</f>
        <v>0</v>
      </c>
      <c r="F59" s="309">
        <f>'LISA2 Kulud'!F1766</f>
        <v>70000</v>
      </c>
    </row>
    <row r="60" spans="1:6" ht="12.75">
      <c r="A60" s="450" t="s">
        <v>739</v>
      </c>
      <c r="B60" s="77" t="s">
        <v>87</v>
      </c>
      <c r="C60" s="130">
        <f>SUM(C61:C62)</f>
        <v>76770</v>
      </c>
      <c r="D60" s="130">
        <f>SUM(D61:D62)</f>
        <v>510000</v>
      </c>
      <c r="E60" s="130">
        <f>SUM(E61:E62)</f>
        <v>2300000</v>
      </c>
      <c r="F60" s="130">
        <f>SUM(F61:F62)</f>
        <v>600000</v>
      </c>
    </row>
    <row r="61" spans="1:6" ht="12.75">
      <c r="A61" s="481"/>
      <c r="B61" s="487" t="s">
        <v>242</v>
      </c>
      <c r="C61" s="309">
        <f>'LISA2 Kulud'!C1875</f>
        <v>0</v>
      </c>
      <c r="D61" s="309">
        <f>'LISA2 Kulud'!D1876</f>
        <v>350000</v>
      </c>
      <c r="E61" s="309">
        <f>'LISA2 Kulud'!E1876</f>
        <v>2300000</v>
      </c>
      <c r="F61" s="309">
        <f>'LISA2 Kulud'!F1876</f>
        <v>600000</v>
      </c>
    </row>
    <row r="62" spans="1:6" ht="12.75">
      <c r="A62" s="483"/>
      <c r="B62" s="488" t="s">
        <v>330</v>
      </c>
      <c r="C62" s="309">
        <f>'LISA2 Kulud'!C1915</f>
        <v>76770</v>
      </c>
      <c r="D62" s="309">
        <f>'LISA2 Kulud'!D1915</f>
        <v>160000</v>
      </c>
      <c r="E62" s="309">
        <f>'LISA2 Kulud'!E1915</f>
        <v>0</v>
      </c>
      <c r="F62" s="309"/>
    </row>
    <row r="63" spans="1:6" ht="12.75">
      <c r="A63" s="300"/>
      <c r="B63" s="69"/>
      <c r="C63" s="19"/>
      <c r="D63" s="19"/>
      <c r="E63" s="19"/>
      <c r="F63" s="19"/>
    </row>
    <row r="64" spans="1:6" ht="12.75">
      <c r="A64" s="300"/>
      <c r="B64" s="69"/>
      <c r="C64" s="19"/>
      <c r="D64" s="19"/>
      <c r="E64" s="19"/>
      <c r="F64" s="19"/>
    </row>
    <row r="65" spans="1:6" ht="12.75">
      <c r="A65" s="300"/>
      <c r="B65" s="69"/>
      <c r="C65" s="19"/>
      <c r="D65" s="19"/>
      <c r="E65" s="19"/>
      <c r="F65" s="19"/>
    </row>
    <row r="66" spans="1:6" ht="12.75">
      <c r="A66" s="300"/>
      <c r="B66" s="69"/>
      <c r="C66" s="19"/>
      <c r="D66" s="19"/>
      <c r="E66" s="19"/>
      <c r="F66" s="19"/>
    </row>
    <row r="67" spans="1:6" ht="12.75">
      <c r="A67" s="300"/>
      <c r="B67" s="69"/>
      <c r="C67" s="19"/>
      <c r="D67" s="19"/>
      <c r="E67" s="19"/>
      <c r="F67" s="19"/>
    </row>
    <row r="68" spans="1:6" ht="12.75">
      <c r="A68" s="300"/>
      <c r="B68" s="69"/>
      <c r="C68" s="19"/>
      <c r="D68" s="19"/>
      <c r="E68" s="19"/>
      <c r="F68" s="19"/>
    </row>
    <row r="69" spans="1:6" ht="12.75">
      <c r="A69" s="300"/>
      <c r="B69" s="69"/>
      <c r="C69" s="19"/>
      <c r="D69" s="19"/>
      <c r="E69" s="19"/>
      <c r="F69" s="19"/>
    </row>
    <row r="70" spans="1:6" ht="12.75">
      <c r="A70" s="300"/>
      <c r="B70" s="69"/>
      <c r="C70" s="19"/>
      <c r="D70" s="19"/>
      <c r="E70" s="19"/>
      <c r="F70" s="19"/>
    </row>
    <row r="71" spans="1:6" ht="12.75">
      <c r="A71" s="300"/>
      <c r="B71" s="69"/>
      <c r="C71" s="19"/>
      <c r="D71" s="19"/>
      <c r="E71" s="19"/>
      <c r="F71" s="19"/>
    </row>
    <row r="72" spans="1:6" ht="12.75">
      <c r="A72" s="300"/>
      <c r="B72" s="69"/>
      <c r="C72" s="19"/>
      <c r="D72" s="19"/>
      <c r="E72" s="19"/>
      <c r="F72" s="19"/>
    </row>
    <row r="73" spans="1:6" ht="12.75">
      <c r="A73" s="300"/>
      <c r="B73" s="69"/>
      <c r="C73" s="19"/>
      <c r="D73" s="19"/>
      <c r="E73" s="19"/>
      <c r="F73" s="19"/>
    </row>
    <row r="74" spans="1:6" ht="12.75">
      <c r="A74" s="300"/>
      <c r="B74" s="69"/>
      <c r="C74" s="19"/>
      <c r="D74" s="19"/>
      <c r="E74" s="19"/>
      <c r="F74" s="19"/>
    </row>
    <row r="75" spans="1:6" ht="12.75">
      <c r="A75" s="300"/>
      <c r="B75" s="69"/>
      <c r="C75" s="19"/>
      <c r="D75" s="19"/>
      <c r="E75" s="19"/>
      <c r="F75" s="19"/>
    </row>
    <row r="76" spans="1:6" ht="12.75">
      <c r="A76" s="300"/>
      <c r="B76" s="69"/>
      <c r="C76" s="19"/>
      <c r="D76" s="19"/>
      <c r="E76" s="19"/>
      <c r="F76" s="19"/>
    </row>
    <row r="77" spans="1:6" ht="12.75">
      <c r="A77" s="300"/>
      <c r="B77" s="69"/>
      <c r="C77" s="19"/>
      <c r="D77" s="19"/>
      <c r="E77" s="19"/>
      <c r="F77" s="19"/>
    </row>
    <row r="78" spans="1:6" ht="12.75">
      <c r="A78" s="300"/>
      <c r="B78" s="69"/>
      <c r="C78" s="19"/>
      <c r="D78" s="19"/>
      <c r="E78" s="19"/>
      <c r="F78" s="19"/>
    </row>
    <row r="79" spans="1:6" ht="12.75">
      <c r="A79" s="300"/>
      <c r="B79" s="69"/>
      <c r="C79" s="19"/>
      <c r="D79" s="19"/>
      <c r="E79" s="19"/>
      <c r="F79" s="19"/>
    </row>
    <row r="80" spans="1:6" ht="12.75">
      <c r="A80" s="300"/>
      <c r="B80" s="69"/>
      <c r="C80" s="19"/>
      <c r="D80" s="19"/>
      <c r="E80" s="19"/>
      <c r="F80" s="19"/>
    </row>
  </sheetData>
  <sheetProtection password="CF4C" sheet="1" objects="1" scenarios="1"/>
  <printOptions/>
  <pageMargins left="1.33" right="0.2755905511811024" top="0.33" bottom="0.34" header="0.19" footer="0.17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N59"/>
  <sheetViews>
    <sheetView workbookViewId="0" topLeftCell="A1">
      <selection activeCell="J3" sqref="J3:J6"/>
    </sheetView>
  </sheetViews>
  <sheetFormatPr defaultColWidth="9.140625" defaultRowHeight="12.75"/>
  <cols>
    <col min="1" max="1" width="25.57421875" style="10" customWidth="1"/>
    <col min="2" max="2" width="8.421875" style="10" customWidth="1"/>
    <col min="3" max="3" width="9.28125" style="10" customWidth="1"/>
    <col min="4" max="4" width="9.421875" style="10" customWidth="1"/>
    <col min="5" max="5" width="9.28125" style="10" customWidth="1"/>
    <col min="6" max="6" width="8.8515625" style="10" customWidth="1"/>
    <col min="7" max="8" width="9.28125" style="10" customWidth="1"/>
    <col min="9" max="12" width="9.140625" style="10" customWidth="1"/>
    <col min="13" max="13" width="9.00390625" style="10" bestFit="1" customWidth="1"/>
    <col min="14" max="16384" width="9.140625" style="10" customWidth="1"/>
  </cols>
  <sheetData>
    <row r="2" ht="12.75">
      <c r="J2" s="231" t="s">
        <v>1006</v>
      </c>
    </row>
    <row r="3" ht="12.75">
      <c r="J3" s="232" t="s">
        <v>1031</v>
      </c>
    </row>
    <row r="4" ht="12.75">
      <c r="J4" s="232" t="s">
        <v>1032</v>
      </c>
    </row>
    <row r="5" ht="12.75">
      <c r="J5" s="232" t="s">
        <v>1034</v>
      </c>
    </row>
    <row r="6" ht="12.75">
      <c r="J6" s="232" t="s">
        <v>1035</v>
      </c>
    </row>
    <row r="7" ht="15">
      <c r="A7" s="567" t="s">
        <v>1007</v>
      </c>
    </row>
    <row r="8" spans="2:13" ht="12.75"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</row>
    <row r="9" spans="1:13" ht="13.5" thickBot="1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</row>
    <row r="10" spans="1:13" s="571" customFormat="1" ht="12" thickBot="1">
      <c r="A10" s="568" t="s">
        <v>505</v>
      </c>
      <c r="B10" s="569">
        <v>2003</v>
      </c>
      <c r="C10" s="569">
        <v>2004</v>
      </c>
      <c r="D10" s="569">
        <v>2005</v>
      </c>
      <c r="E10" s="569">
        <v>2006</v>
      </c>
      <c r="F10" s="569">
        <v>2007</v>
      </c>
      <c r="G10" s="569">
        <v>2008</v>
      </c>
      <c r="H10" s="569">
        <v>2009</v>
      </c>
      <c r="I10" s="569">
        <v>2010</v>
      </c>
      <c r="J10" s="569">
        <v>2011</v>
      </c>
      <c r="K10" s="569">
        <v>2012</v>
      </c>
      <c r="L10" s="569">
        <v>2013</v>
      </c>
      <c r="M10" s="570" t="s">
        <v>506</v>
      </c>
    </row>
    <row r="11" spans="1:13" s="571" customFormat="1" ht="11.25">
      <c r="A11" s="572" t="s">
        <v>507</v>
      </c>
      <c r="B11" s="573"/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4"/>
    </row>
    <row r="12" spans="1:13" s="571" customFormat="1" ht="11.25">
      <c r="A12" s="575" t="s">
        <v>508</v>
      </c>
      <c r="B12" s="576">
        <v>552155</v>
      </c>
      <c r="C12" s="576">
        <f>C13+C14</f>
        <v>506391</v>
      </c>
      <c r="D12" s="576">
        <f>D13+D14</f>
        <v>165545.27</v>
      </c>
      <c r="E12" s="576"/>
      <c r="F12" s="576"/>
      <c r="G12" s="576"/>
      <c r="H12" s="576"/>
      <c r="I12" s="576"/>
      <c r="J12" s="576"/>
      <c r="K12" s="576"/>
      <c r="L12" s="576"/>
      <c r="M12" s="577">
        <f>SUM(B12:L12)</f>
        <v>1224091.27</v>
      </c>
    </row>
    <row r="13" spans="1:13" s="571" customFormat="1" ht="11.25">
      <c r="A13" s="575" t="s">
        <v>509</v>
      </c>
      <c r="B13" s="578">
        <v>493672</v>
      </c>
      <c r="C13" s="578">
        <v>493672</v>
      </c>
      <c r="D13" s="578">
        <f>'[1]Hansa 667'!E35</f>
        <v>164557.27</v>
      </c>
      <c r="E13" s="578"/>
      <c r="F13" s="578"/>
      <c r="G13" s="578"/>
      <c r="H13" s="578"/>
      <c r="I13" s="578"/>
      <c r="J13" s="578"/>
      <c r="K13" s="578"/>
      <c r="L13" s="578"/>
      <c r="M13" s="577">
        <f>SUM(B13:L13)</f>
        <v>1151901.27</v>
      </c>
    </row>
    <row r="14" spans="1:13" s="571" customFormat="1" ht="12" thickBot="1">
      <c r="A14" s="579" t="s">
        <v>510</v>
      </c>
      <c r="B14" s="580">
        <v>58483</v>
      </c>
      <c r="C14" s="580">
        <v>12719</v>
      </c>
      <c r="D14" s="580">
        <v>988</v>
      </c>
      <c r="E14" s="580"/>
      <c r="F14" s="580"/>
      <c r="G14" s="580"/>
      <c r="H14" s="580"/>
      <c r="I14" s="580"/>
      <c r="J14" s="580"/>
      <c r="K14" s="580"/>
      <c r="L14" s="580"/>
      <c r="M14" s="577">
        <f>SUM(B14:L14)</f>
        <v>72190</v>
      </c>
    </row>
    <row r="15" spans="1:13" s="571" customFormat="1" ht="11.25">
      <c r="A15" s="572" t="s">
        <v>511</v>
      </c>
      <c r="B15" s="573"/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3"/>
    </row>
    <row r="16" spans="1:13" s="571" customFormat="1" ht="11.25">
      <c r="A16" s="581" t="s">
        <v>512</v>
      </c>
      <c r="B16" s="582">
        <f>SUM(B17:B18)</f>
        <v>63720</v>
      </c>
      <c r="C16" s="582">
        <f>SUM(C17:C18)</f>
        <v>44690</v>
      </c>
      <c r="D16" s="582"/>
      <c r="E16" s="582"/>
      <c r="F16" s="582"/>
      <c r="G16" s="582"/>
      <c r="H16" s="582"/>
      <c r="I16" s="582"/>
      <c r="J16" s="582"/>
      <c r="K16" s="582"/>
      <c r="L16" s="582"/>
      <c r="M16" s="582">
        <f>SUM(B16:L16)</f>
        <v>108410</v>
      </c>
    </row>
    <row r="17" spans="1:13" s="571" customFormat="1" ht="11.25">
      <c r="A17" s="583" t="s">
        <v>509</v>
      </c>
      <c r="B17" s="584">
        <v>58954</v>
      </c>
      <c r="C17" s="584">
        <v>43778</v>
      </c>
      <c r="D17" s="584"/>
      <c r="E17" s="584"/>
      <c r="F17" s="584"/>
      <c r="G17" s="584"/>
      <c r="H17" s="584"/>
      <c r="I17" s="584"/>
      <c r="J17" s="584"/>
      <c r="K17" s="584"/>
      <c r="L17" s="584"/>
      <c r="M17" s="582">
        <f>SUM(B17:L17)</f>
        <v>102732</v>
      </c>
    </row>
    <row r="18" spans="1:13" s="571" customFormat="1" ht="12" thickBot="1">
      <c r="A18" s="579" t="s">
        <v>983</v>
      </c>
      <c r="B18" s="580">
        <v>4766</v>
      </c>
      <c r="C18" s="580">
        <v>912</v>
      </c>
      <c r="D18" s="580"/>
      <c r="E18" s="580"/>
      <c r="F18" s="580"/>
      <c r="G18" s="580"/>
      <c r="H18" s="580"/>
      <c r="I18" s="580"/>
      <c r="J18" s="580"/>
      <c r="K18" s="580"/>
      <c r="L18" s="580"/>
      <c r="M18" s="582">
        <f>SUM(B18:L18)</f>
        <v>5678</v>
      </c>
    </row>
    <row r="19" spans="1:13" s="571" customFormat="1" ht="11.25">
      <c r="A19" s="572" t="s">
        <v>513</v>
      </c>
      <c r="B19" s="573"/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</row>
    <row r="20" spans="1:13" s="571" customFormat="1" ht="11.25">
      <c r="A20" s="575" t="s">
        <v>508</v>
      </c>
      <c r="B20" s="576">
        <v>3283765</v>
      </c>
      <c r="C20" s="576">
        <f>C21+C22</f>
        <v>2741223</v>
      </c>
      <c r="D20" s="576">
        <f aca="true" t="shared" si="0" ref="D20:I20">D21+D22</f>
        <v>2682277</v>
      </c>
      <c r="E20" s="576">
        <f t="shared" si="0"/>
        <v>3617511</v>
      </c>
      <c r="F20" s="576">
        <f t="shared" si="0"/>
        <v>4505155</v>
      </c>
      <c r="G20" s="576">
        <f t="shared" si="0"/>
        <v>4375200</v>
      </c>
      <c r="H20" s="576">
        <f t="shared" si="0"/>
        <v>5739803</v>
      </c>
      <c r="I20" s="576">
        <f t="shared" si="0"/>
        <v>7518650</v>
      </c>
      <c r="J20" s="576">
        <f>J21+J22</f>
        <v>9720440</v>
      </c>
      <c r="K20" s="576"/>
      <c r="L20" s="576"/>
      <c r="M20" s="576">
        <f>SUM(B20:J20)</f>
        <v>44184024</v>
      </c>
    </row>
    <row r="21" spans="1:13" s="571" customFormat="1" ht="11.25">
      <c r="A21" s="575" t="s">
        <v>509</v>
      </c>
      <c r="B21" s="578">
        <v>1000000</v>
      </c>
      <c r="C21" s="578">
        <v>1500000</v>
      </c>
      <c r="D21" s="578">
        <v>1500000</v>
      </c>
      <c r="E21" s="578">
        <v>2500000</v>
      </c>
      <c r="F21" s="578">
        <v>3500000</v>
      </c>
      <c r="G21" s="578">
        <v>3500000</v>
      </c>
      <c r="H21" s="578">
        <v>5000000</v>
      </c>
      <c r="I21" s="578">
        <v>7000000</v>
      </c>
      <c r="J21" s="578">
        <v>9500000</v>
      </c>
      <c r="K21" s="578"/>
      <c r="L21" s="578"/>
      <c r="M21" s="578">
        <f>SUM(B21:J21)</f>
        <v>35000000</v>
      </c>
    </row>
    <row r="22" spans="1:13" s="571" customFormat="1" ht="12" thickBot="1">
      <c r="A22" s="579" t="s">
        <v>514</v>
      </c>
      <c r="B22" s="580">
        <v>2283765</v>
      </c>
      <c r="C22" s="580">
        <v>1241223</v>
      </c>
      <c r="D22" s="580">
        <v>1182277</v>
      </c>
      <c r="E22" s="580">
        <v>1117511</v>
      </c>
      <c r="F22" s="580">
        <v>1005155</v>
      </c>
      <c r="G22" s="580">
        <v>875200</v>
      </c>
      <c r="H22" s="580">
        <v>739803</v>
      </c>
      <c r="I22" s="580">
        <v>518650</v>
      </c>
      <c r="J22" s="580">
        <v>220440</v>
      </c>
      <c r="K22" s="580"/>
      <c r="L22" s="580"/>
      <c r="M22" s="580">
        <f>SUM(B22:J22)</f>
        <v>9184024</v>
      </c>
    </row>
    <row r="23" spans="1:13" s="571" customFormat="1" ht="11.25">
      <c r="A23" s="572" t="s">
        <v>515</v>
      </c>
      <c r="B23" s="573"/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</row>
    <row r="24" spans="1:13" s="571" customFormat="1" ht="11.25">
      <c r="A24" s="575" t="s">
        <v>508</v>
      </c>
      <c r="B24" s="576">
        <v>196570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>
        <f>SUM(B24:J24)</f>
        <v>196570</v>
      </c>
    </row>
    <row r="25" spans="1:13" s="571" customFormat="1" ht="11.25">
      <c r="A25" s="575" t="s">
        <v>509</v>
      </c>
      <c r="B25" s="578">
        <v>189100</v>
      </c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>
        <f>SUM(B25:J25)</f>
        <v>189100</v>
      </c>
    </row>
    <row r="26" spans="1:13" s="571" customFormat="1" ht="12" thickBot="1">
      <c r="A26" s="579" t="s">
        <v>516</v>
      </c>
      <c r="B26" s="580">
        <v>7470</v>
      </c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>
        <f>SUM(B26:J26)</f>
        <v>7470</v>
      </c>
    </row>
    <row r="27" spans="1:13" s="571" customFormat="1" ht="11.25">
      <c r="A27" s="572" t="s">
        <v>992</v>
      </c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</row>
    <row r="28" spans="1:13" s="571" customFormat="1" ht="11.25">
      <c r="A28" s="575" t="s">
        <v>508</v>
      </c>
      <c r="B28" s="576"/>
      <c r="C28" s="576">
        <f>SUM(C29:C30)</f>
        <v>500000</v>
      </c>
      <c r="D28" s="576">
        <f>SUM(D29:D30)</f>
        <v>600000</v>
      </c>
      <c r="E28" s="576">
        <f>SUM(E29:E30)</f>
        <v>600000</v>
      </c>
      <c r="F28" s="576">
        <f>SUM(F29:F30)</f>
        <v>800000</v>
      </c>
      <c r="G28" s="576"/>
      <c r="H28" s="576"/>
      <c r="I28" s="576"/>
      <c r="J28" s="576"/>
      <c r="K28" s="576"/>
      <c r="L28" s="576"/>
      <c r="M28" s="576">
        <f>SUM(B28:J28)</f>
        <v>2500000</v>
      </c>
    </row>
    <row r="29" spans="1:13" s="571" customFormat="1" ht="11.25">
      <c r="A29" s="575" t="s">
        <v>509</v>
      </c>
      <c r="B29" s="578"/>
      <c r="C29" s="578">
        <v>500000</v>
      </c>
      <c r="D29" s="578">
        <v>600000</v>
      </c>
      <c r="E29" s="578">
        <v>600000</v>
      </c>
      <c r="F29" s="578">
        <v>800000</v>
      </c>
      <c r="G29" s="578"/>
      <c r="H29" s="578"/>
      <c r="I29" s="578"/>
      <c r="J29" s="578"/>
      <c r="K29" s="578"/>
      <c r="L29" s="578"/>
      <c r="M29" s="578">
        <f>SUM(B29:J29)</f>
        <v>2500000</v>
      </c>
    </row>
    <row r="30" spans="1:13" s="571" customFormat="1" ht="12" thickBot="1">
      <c r="A30" s="579" t="s">
        <v>993</v>
      </c>
      <c r="B30" s="580"/>
      <c r="C30" s="580"/>
      <c r="D30" s="580"/>
      <c r="E30" s="580"/>
      <c r="F30" s="580"/>
      <c r="G30" s="580"/>
      <c r="H30" s="580"/>
      <c r="I30" s="580"/>
      <c r="J30" s="580"/>
      <c r="K30" s="580"/>
      <c r="L30" s="580"/>
      <c r="M30" s="580">
        <f>SUM(B30:J30)</f>
        <v>0</v>
      </c>
    </row>
    <row r="31" spans="1:13" s="571" customFormat="1" ht="11.25">
      <c r="A31" s="572" t="s">
        <v>994</v>
      </c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</row>
    <row r="32" spans="1:13" s="571" customFormat="1" ht="11.25">
      <c r="A32" s="575" t="s">
        <v>508</v>
      </c>
      <c r="B32" s="576">
        <f>SUM(B33:B34)</f>
        <v>0</v>
      </c>
      <c r="C32" s="576">
        <f>SUM(C33:C34)</f>
        <v>205724</v>
      </c>
      <c r="D32" s="576">
        <f>SUM(D33:D34)</f>
        <v>121509</v>
      </c>
      <c r="E32" s="576">
        <f>SUM(E33:E34)</f>
        <v>82667</v>
      </c>
      <c r="F32" s="576"/>
      <c r="G32" s="576"/>
      <c r="H32" s="576"/>
      <c r="I32" s="576"/>
      <c r="J32" s="576"/>
      <c r="K32" s="576"/>
      <c r="L32" s="576"/>
      <c r="M32" s="576">
        <f>SUM(B32:J32)</f>
        <v>409900</v>
      </c>
    </row>
    <row r="33" spans="1:13" s="571" customFormat="1" ht="11.25">
      <c r="A33" s="575" t="s">
        <v>509</v>
      </c>
      <c r="B33" s="578"/>
      <c r="C33" s="578">
        <v>179556</v>
      </c>
      <c r="D33" s="578">
        <v>109919</v>
      </c>
      <c r="E33" s="578">
        <v>78322</v>
      </c>
      <c r="F33" s="578"/>
      <c r="G33" s="578"/>
      <c r="H33" s="578"/>
      <c r="I33" s="578"/>
      <c r="J33" s="578"/>
      <c r="K33" s="578"/>
      <c r="L33" s="578"/>
      <c r="M33" s="578">
        <f>SUM(B33:J33)</f>
        <v>367797</v>
      </c>
    </row>
    <row r="34" spans="1:13" s="571" customFormat="1" ht="12" thickBot="1">
      <c r="A34" s="579" t="s">
        <v>995</v>
      </c>
      <c r="B34" s="580"/>
      <c r="C34" s="580">
        <v>26168</v>
      </c>
      <c r="D34" s="580">
        <v>11590</v>
      </c>
      <c r="E34" s="580">
        <v>4345</v>
      </c>
      <c r="F34" s="580"/>
      <c r="G34" s="580"/>
      <c r="H34" s="580"/>
      <c r="I34" s="580"/>
      <c r="J34" s="580"/>
      <c r="K34" s="580"/>
      <c r="L34" s="580"/>
      <c r="M34" s="580">
        <f>SUM(B34:J34)</f>
        <v>42103</v>
      </c>
    </row>
    <row r="35" spans="1:13" s="571" customFormat="1" ht="11.25">
      <c r="A35" s="572" t="s">
        <v>981</v>
      </c>
      <c r="B35" s="573"/>
      <c r="C35" s="573"/>
      <c r="D35" s="573"/>
      <c r="E35" s="573"/>
      <c r="F35" s="573"/>
      <c r="G35" s="573"/>
      <c r="H35" s="573"/>
      <c r="I35" s="573"/>
      <c r="J35" s="573"/>
      <c r="K35" s="573"/>
      <c r="L35" s="573"/>
      <c r="M35" s="573"/>
    </row>
    <row r="36" spans="1:13" s="571" customFormat="1" ht="11.25">
      <c r="A36" s="575" t="s">
        <v>508</v>
      </c>
      <c r="B36" s="576">
        <f>SUM(B37:B38)</f>
        <v>0</v>
      </c>
      <c r="C36" s="576">
        <f aca="true" t="shared" si="1" ref="C36:L36">SUM(C37:C38)</f>
        <v>0</v>
      </c>
      <c r="D36" s="576">
        <f t="shared" si="1"/>
        <v>549785</v>
      </c>
      <c r="E36" s="576">
        <f t="shared" si="1"/>
        <v>622592</v>
      </c>
      <c r="F36" s="576">
        <f t="shared" si="1"/>
        <v>608573</v>
      </c>
      <c r="G36" s="576">
        <f t="shared" si="1"/>
        <v>594554</v>
      </c>
      <c r="H36" s="576">
        <f t="shared" si="1"/>
        <v>580535</v>
      </c>
      <c r="I36" s="576">
        <f t="shared" si="1"/>
        <v>566515</v>
      </c>
      <c r="J36" s="576">
        <f t="shared" si="1"/>
        <v>552496</v>
      </c>
      <c r="K36" s="576">
        <f t="shared" si="1"/>
        <v>538477</v>
      </c>
      <c r="L36" s="576">
        <f t="shared" si="1"/>
        <v>438018</v>
      </c>
      <c r="M36" s="576">
        <f>SUM(B36:J36)</f>
        <v>4075050</v>
      </c>
    </row>
    <row r="37" spans="1:13" s="571" customFormat="1" ht="11.25">
      <c r="A37" s="575" t="s">
        <v>509</v>
      </c>
      <c r="B37" s="578"/>
      <c r="C37" s="578"/>
      <c r="D37" s="578">
        <v>432692</v>
      </c>
      <c r="E37" s="578">
        <v>519231</v>
      </c>
      <c r="F37" s="578">
        <v>519231</v>
      </c>
      <c r="G37" s="578">
        <v>519231</v>
      </c>
      <c r="H37" s="578">
        <v>519231</v>
      </c>
      <c r="I37" s="578">
        <v>519231</v>
      </c>
      <c r="J37" s="578">
        <v>519231</v>
      </c>
      <c r="K37" s="578">
        <v>519231</v>
      </c>
      <c r="L37" s="578">
        <v>432692</v>
      </c>
      <c r="M37" s="578">
        <f>SUM(B37:J37)</f>
        <v>3548078</v>
      </c>
    </row>
    <row r="38" spans="1:13" s="571" customFormat="1" ht="12" thickBot="1">
      <c r="A38" s="579" t="s">
        <v>990</v>
      </c>
      <c r="B38" s="580"/>
      <c r="C38" s="580"/>
      <c r="D38" s="580">
        <v>117093</v>
      </c>
      <c r="E38" s="580">
        <v>103361</v>
      </c>
      <c r="F38" s="580">
        <v>89342</v>
      </c>
      <c r="G38" s="580">
        <v>75323</v>
      </c>
      <c r="H38" s="580">
        <v>61304</v>
      </c>
      <c r="I38" s="580">
        <v>47284</v>
      </c>
      <c r="J38" s="580">
        <v>33265</v>
      </c>
      <c r="K38" s="580">
        <v>19246</v>
      </c>
      <c r="L38" s="580">
        <v>5326</v>
      </c>
      <c r="M38" s="580">
        <f>SUM(B38:J38)</f>
        <v>526972</v>
      </c>
    </row>
    <row r="39" spans="1:13" s="571" customFormat="1" ht="11.25">
      <c r="A39" s="572" t="s">
        <v>982</v>
      </c>
      <c r="B39" s="573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</row>
    <row r="40" spans="1:13" s="571" customFormat="1" ht="11.25">
      <c r="A40" s="575" t="s">
        <v>508</v>
      </c>
      <c r="B40" s="576">
        <f>SUM(B41:B42)</f>
        <v>0</v>
      </c>
      <c r="C40" s="576">
        <f aca="true" t="shared" si="2" ref="C40:H40">SUM(C41:C42)</f>
        <v>0</v>
      </c>
      <c r="D40" s="576">
        <f t="shared" si="2"/>
        <v>322731</v>
      </c>
      <c r="E40" s="576">
        <f t="shared" si="2"/>
        <v>314353</v>
      </c>
      <c r="F40" s="576">
        <f t="shared" si="2"/>
        <v>305975</v>
      </c>
      <c r="G40" s="576">
        <f t="shared" si="2"/>
        <v>297598</v>
      </c>
      <c r="H40" s="576">
        <f t="shared" si="2"/>
        <v>145653</v>
      </c>
      <c r="I40" s="576"/>
      <c r="J40" s="576"/>
      <c r="K40" s="576"/>
      <c r="L40" s="576"/>
      <c r="M40" s="576">
        <f>SUM(B40:J40)</f>
        <v>1386310</v>
      </c>
    </row>
    <row r="41" spans="1:13" s="571" customFormat="1" ht="11.25">
      <c r="A41" s="575" t="s">
        <v>509</v>
      </c>
      <c r="B41" s="578"/>
      <c r="C41" s="578"/>
      <c r="D41" s="578">
        <v>288889</v>
      </c>
      <c r="E41" s="578">
        <v>288889</v>
      </c>
      <c r="F41" s="578">
        <v>288889</v>
      </c>
      <c r="G41" s="578">
        <v>288889</v>
      </c>
      <c r="H41" s="578">
        <v>144444</v>
      </c>
      <c r="I41" s="578"/>
      <c r="J41" s="578"/>
      <c r="K41" s="578"/>
      <c r="L41" s="578"/>
      <c r="M41" s="578">
        <f>SUM(B41:J41)</f>
        <v>1300000</v>
      </c>
    </row>
    <row r="42" spans="1:13" s="571" customFormat="1" ht="12" thickBot="1">
      <c r="A42" s="579" t="s">
        <v>991</v>
      </c>
      <c r="B42" s="580"/>
      <c r="C42" s="580"/>
      <c r="D42" s="580">
        <v>33842</v>
      </c>
      <c r="E42" s="580">
        <v>25464</v>
      </c>
      <c r="F42" s="580">
        <v>17086</v>
      </c>
      <c r="G42" s="580">
        <v>8709</v>
      </c>
      <c r="H42" s="580">
        <v>1209</v>
      </c>
      <c r="I42" s="580"/>
      <c r="J42" s="580"/>
      <c r="K42" s="580"/>
      <c r="L42" s="580"/>
      <c r="M42" s="580">
        <f>SUM(B42:J42)</f>
        <v>86310</v>
      </c>
    </row>
    <row r="43" spans="2:13" s="571" customFormat="1" ht="11.25"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</row>
    <row r="44" spans="2:13" s="571" customFormat="1" ht="11.25">
      <c r="B44" s="585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</row>
    <row r="45" spans="2:13" s="571" customFormat="1" ht="11.25">
      <c r="B45" s="585"/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5"/>
    </row>
    <row r="46" spans="2:13" s="571" customFormat="1" ht="11.25"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</row>
    <row r="47" spans="2:13" s="571" customFormat="1" ht="11.25"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</row>
    <row r="48" spans="2:13" s="571" customFormat="1" ht="12" thickBot="1">
      <c r="B48" s="586" t="s">
        <v>504</v>
      </c>
      <c r="C48" s="586" t="s">
        <v>528</v>
      </c>
      <c r="D48" s="586" t="s">
        <v>529</v>
      </c>
      <c r="E48" s="586" t="s">
        <v>530</v>
      </c>
      <c r="F48" s="586" t="s">
        <v>531</v>
      </c>
      <c r="G48" s="586" t="s">
        <v>532</v>
      </c>
      <c r="H48" s="586" t="s">
        <v>533</v>
      </c>
      <c r="I48" s="586" t="s">
        <v>534</v>
      </c>
      <c r="J48" s="586" t="s">
        <v>535</v>
      </c>
      <c r="K48" s="586" t="s">
        <v>996</v>
      </c>
      <c r="L48" s="586" t="s">
        <v>997</v>
      </c>
      <c r="M48" s="586"/>
    </row>
    <row r="49" spans="1:13" s="571" customFormat="1" ht="12" thickBot="1">
      <c r="A49" s="587" t="s">
        <v>517</v>
      </c>
      <c r="B49" s="573">
        <f>B25+B21+B17+B13</f>
        <v>1741726</v>
      </c>
      <c r="C49" s="573">
        <f>C41+C37+C33+C29+C25+C21+C17+C13</f>
        <v>2717006</v>
      </c>
      <c r="D49" s="573">
        <f aca="true" t="shared" si="3" ref="D49:L49">D41+D37+D33+D29+D25+D21+D17+D13</f>
        <v>3096057.27</v>
      </c>
      <c r="E49" s="573">
        <f t="shared" si="3"/>
        <v>3986442</v>
      </c>
      <c r="F49" s="573">
        <f t="shared" si="3"/>
        <v>5108120</v>
      </c>
      <c r="G49" s="573">
        <f t="shared" si="3"/>
        <v>4308120</v>
      </c>
      <c r="H49" s="573">
        <f t="shared" si="3"/>
        <v>5663675</v>
      </c>
      <c r="I49" s="573">
        <f t="shared" si="3"/>
        <v>7519231</v>
      </c>
      <c r="J49" s="573">
        <f t="shared" si="3"/>
        <v>10019231</v>
      </c>
      <c r="K49" s="573">
        <f t="shared" si="3"/>
        <v>519231</v>
      </c>
      <c r="L49" s="573">
        <f t="shared" si="3"/>
        <v>432692</v>
      </c>
      <c r="M49" s="574">
        <f>SUM(B49:L49)</f>
        <v>45111531.269999996</v>
      </c>
    </row>
    <row r="50" spans="1:13" s="571" customFormat="1" ht="12" thickBot="1">
      <c r="A50" s="575" t="s">
        <v>518</v>
      </c>
      <c r="B50" s="578">
        <f>B26+B22+B18+B14</f>
        <v>2354484</v>
      </c>
      <c r="C50" s="578">
        <f>C42+C38+C34+C30+C26+C22+C18+C14</f>
        <v>1281022</v>
      </c>
      <c r="D50" s="578">
        <f aca="true" t="shared" si="4" ref="D50:L50">D42+D38+D34+D30+D26+D22+D18+D14</f>
        <v>1345790</v>
      </c>
      <c r="E50" s="578">
        <f t="shared" si="4"/>
        <v>1250681</v>
      </c>
      <c r="F50" s="578">
        <f t="shared" si="4"/>
        <v>1111583</v>
      </c>
      <c r="G50" s="578">
        <f t="shared" si="4"/>
        <v>959232</v>
      </c>
      <c r="H50" s="578">
        <f t="shared" si="4"/>
        <v>802316</v>
      </c>
      <c r="I50" s="578">
        <f t="shared" si="4"/>
        <v>565934</v>
      </c>
      <c r="J50" s="578">
        <f t="shared" si="4"/>
        <v>253705</v>
      </c>
      <c r="K50" s="578">
        <f t="shared" si="4"/>
        <v>19246</v>
      </c>
      <c r="L50" s="578">
        <f t="shared" si="4"/>
        <v>5326</v>
      </c>
      <c r="M50" s="574">
        <f>SUM(B50:L50)</f>
        <v>9949319</v>
      </c>
    </row>
    <row r="51" spans="1:14" s="571" customFormat="1" ht="12" thickBot="1">
      <c r="A51" s="588" t="s">
        <v>519</v>
      </c>
      <c r="B51" s="589">
        <f>SUM(B49:B50)</f>
        <v>4096210</v>
      </c>
      <c r="C51" s="589">
        <f>SUM(C49:C50)</f>
        <v>3998028</v>
      </c>
      <c r="D51" s="589">
        <f>SUM(D49:D50)</f>
        <v>4441847.27</v>
      </c>
      <c r="E51" s="589">
        <f aca="true" t="shared" si="5" ref="E51:L51">SUM(E49:E50)</f>
        <v>5237123</v>
      </c>
      <c r="F51" s="589">
        <f t="shared" si="5"/>
        <v>6219703</v>
      </c>
      <c r="G51" s="589">
        <f t="shared" si="5"/>
        <v>5267352</v>
      </c>
      <c r="H51" s="589">
        <f t="shared" si="5"/>
        <v>6465991</v>
      </c>
      <c r="I51" s="589">
        <f t="shared" si="5"/>
        <v>8085165</v>
      </c>
      <c r="J51" s="589">
        <f t="shared" si="5"/>
        <v>10272936</v>
      </c>
      <c r="K51" s="589">
        <f t="shared" si="5"/>
        <v>538477</v>
      </c>
      <c r="L51" s="590">
        <f t="shared" si="5"/>
        <v>438018</v>
      </c>
      <c r="M51" s="591">
        <f>SUM(B51:L51)</f>
        <v>55060850.269999996</v>
      </c>
      <c r="N51" s="585"/>
    </row>
    <row r="52" spans="1:13" s="571" customFormat="1" ht="12" thickBot="1">
      <c r="A52" s="592" t="s">
        <v>520</v>
      </c>
      <c r="B52" s="593"/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</row>
    <row r="53" spans="1:13" s="571" customFormat="1" ht="11.25">
      <c r="A53" s="587" t="s">
        <v>521</v>
      </c>
      <c r="B53" s="594">
        <v>95781290</v>
      </c>
      <c r="C53" s="594">
        <v>101518835</v>
      </c>
      <c r="D53" s="594">
        <v>105663702</v>
      </c>
      <c r="E53" s="594">
        <v>105663702</v>
      </c>
      <c r="F53" s="594">
        <v>105663702</v>
      </c>
      <c r="G53" s="594">
        <v>105663702</v>
      </c>
      <c r="H53" s="594">
        <v>105663702</v>
      </c>
      <c r="I53" s="594">
        <v>105663702</v>
      </c>
      <c r="J53" s="594">
        <v>105663702</v>
      </c>
      <c r="K53" s="594">
        <v>105663702</v>
      </c>
      <c r="L53" s="594">
        <v>105663702</v>
      </c>
      <c r="M53" s="595"/>
    </row>
    <row r="54" spans="1:13" s="571" customFormat="1" ht="11.25">
      <c r="A54" s="596" t="s">
        <v>522</v>
      </c>
      <c r="B54" s="597"/>
      <c r="C54" s="597"/>
      <c r="D54" s="597"/>
      <c r="E54" s="597"/>
      <c r="F54" s="597"/>
      <c r="G54" s="597"/>
      <c r="H54" s="597"/>
      <c r="I54" s="597"/>
      <c r="J54" s="597"/>
      <c r="K54" s="597"/>
      <c r="L54" s="597"/>
      <c r="M54" s="598"/>
    </row>
    <row r="55" spans="1:13" s="571" customFormat="1" ht="11.25">
      <c r="A55" s="599" t="s">
        <v>523</v>
      </c>
      <c r="B55" s="600">
        <f>(B12+B16+B20+B24)/$B53</f>
        <v>0.04276628556579265</v>
      </c>
      <c r="C55" s="600">
        <v>0.0394</v>
      </c>
      <c r="D55" s="600">
        <f>(D12+D16+D20+D24)/$D53</f>
        <v>0.026951755580170756</v>
      </c>
      <c r="E55" s="600">
        <f aca="true" t="shared" si="6" ref="E55:L55">(E12+E16+E20+E24)/$B53</f>
        <v>0.037768451437645074</v>
      </c>
      <c r="F55" s="600">
        <f t="shared" si="6"/>
        <v>0.04703585637654285</v>
      </c>
      <c r="G55" s="600">
        <f t="shared" si="6"/>
        <v>0.045679067383619494</v>
      </c>
      <c r="H55" s="600">
        <f t="shared" si="6"/>
        <v>0.05992614006347169</v>
      </c>
      <c r="I55" s="600">
        <f t="shared" si="6"/>
        <v>0.07849810751139392</v>
      </c>
      <c r="J55" s="600">
        <f t="shared" si="6"/>
        <v>0.1014857912228996</v>
      </c>
      <c r="K55" s="600">
        <f t="shared" si="6"/>
        <v>0</v>
      </c>
      <c r="L55" s="600">
        <f t="shared" si="6"/>
        <v>0</v>
      </c>
      <c r="M55" s="601"/>
    </row>
    <row r="56" spans="1:13" s="571" customFormat="1" ht="11.25" hidden="1">
      <c r="A56" s="602" t="s">
        <v>524</v>
      </c>
      <c r="B56" s="603"/>
      <c r="C56" s="603"/>
      <c r="D56" s="603"/>
      <c r="E56" s="603"/>
      <c r="F56" s="603"/>
      <c r="G56" s="603"/>
      <c r="H56" s="603"/>
      <c r="I56" s="603"/>
      <c r="J56" s="603"/>
      <c r="K56" s="603"/>
      <c r="L56" s="603"/>
      <c r="M56" s="598"/>
    </row>
    <row r="57" spans="1:13" s="571" customFormat="1" ht="11.25" hidden="1">
      <c r="A57" s="604" t="s">
        <v>525</v>
      </c>
      <c r="B57" s="605">
        <f>(M49+B50)/$B53</f>
        <v>0.49556667351212325</v>
      </c>
      <c r="C57" s="605">
        <f>(M49-B49+C50)/C53</f>
        <v>0.4398280109301884</v>
      </c>
      <c r="D57" s="605">
        <f>(M49-B49-C49+D50)/D53</f>
        <v>0.397474141782388</v>
      </c>
      <c r="E57" s="605">
        <f>(M49-B49-C49-D49+E50)/E53</f>
        <v>0.3672729827315722</v>
      </c>
      <c r="F57" s="605">
        <f>(M49-B49-C49-D49-E49+F50)/F53</f>
        <v>0.32822892198117376</v>
      </c>
      <c r="G57" s="605">
        <f>(M49-B49-C49-D49-E49-F49+G50)/G53</f>
        <v>0.27844388794933567</v>
      </c>
      <c r="H57" s="605">
        <f>(M49-B49-C49-D49-E49-F49-G49+H50)/H53</f>
        <v>0.23618684115383343</v>
      </c>
      <c r="I57" s="605">
        <f>(M49-B49-C49-D49-E49-F49-G49-H49+I50)/I53</f>
        <v>0.18034877294002052</v>
      </c>
      <c r="J57" s="605">
        <f>(M49-B49-C49-D49-E49-F49-G49-H49-I49+J50)/J53</f>
        <v>0.10623193005295227</v>
      </c>
      <c r="K57" s="605">
        <f>(N49-C49-D49-E49-F49-G49-H49-I49-J49+K50)/K53</f>
        <v>-0.4012601817604308</v>
      </c>
      <c r="L57" s="605">
        <f>(O49-D49-E49-F49-G49-H49-I49-J49-K49+L50)/L53</f>
        <v>-0.3805922044071482</v>
      </c>
      <c r="M57" s="606"/>
    </row>
    <row r="58" spans="1:13" s="571" customFormat="1" ht="11.25">
      <c r="A58" s="596" t="s">
        <v>526</v>
      </c>
      <c r="B58" s="597"/>
      <c r="C58" s="597"/>
      <c r="D58" s="597"/>
      <c r="E58" s="597"/>
      <c r="F58" s="597"/>
      <c r="G58" s="597"/>
      <c r="H58" s="597"/>
      <c r="I58" s="597"/>
      <c r="J58" s="597"/>
      <c r="K58" s="597"/>
      <c r="L58" s="597"/>
      <c r="M58" s="598"/>
    </row>
    <row r="59" spans="1:13" s="571" customFormat="1" ht="12" thickBot="1">
      <c r="A59" s="607" t="s">
        <v>527</v>
      </c>
      <c r="B59" s="608">
        <f>(M12+M16+M20+M24+M28)/B53</f>
        <v>0.5033665266984816</v>
      </c>
      <c r="C59" s="608">
        <v>0.4385</v>
      </c>
      <c r="D59" s="608">
        <f>(M51-B51-C51)/D53</f>
        <v>0.44449145147308955</v>
      </c>
      <c r="E59" s="608">
        <f>(M51-B51-C51-D51)/E53</f>
        <v>0.40245386253833887</v>
      </c>
      <c r="F59" s="608">
        <f>(M51-B51-C51-D51-E51)/F53</f>
        <v>0.3528897936966093</v>
      </c>
      <c r="G59" s="608">
        <f>(M51-B51-C51-D51-E51-F51)/G53</f>
        <v>0.2940265995980341</v>
      </c>
      <c r="H59" s="608">
        <f>(M51-B51-C51-D51-E51-F51-G51)/H53</f>
        <v>0.24417644386527362</v>
      </c>
      <c r="I59" s="608">
        <f>(M51-B51-C51-D51-E51-F51-G51-H51)/I53</f>
        <v>0.18298238310825035</v>
      </c>
      <c r="J59" s="608">
        <f>(M51-B51-C51-D51-E51-F51-G51-H51-I51)/J53</f>
        <v>0.10646447916428292</v>
      </c>
      <c r="K59" s="608">
        <f>(M51-B51-C51-D51-E51-F51-G51-H51-I51-J51)/K53</f>
        <v>0.009241536890312626</v>
      </c>
      <c r="L59" s="608">
        <f>(M51-B51-C51-D51-E51-F51-G51-H51-I51-J51-K51)/L53</f>
        <v>0.004145397063600895</v>
      </c>
      <c r="M59" s="609"/>
    </row>
  </sheetData>
  <sheetProtection password="CF4C" sheet="1" objects="1" scenarios="1"/>
  <printOptions/>
  <pageMargins left="0.71" right="0.47" top="0.39" bottom="0.85" header="0.25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3:F56"/>
  <sheetViews>
    <sheetView workbookViewId="0" topLeftCell="A1">
      <selection activeCell="J11" sqref="J11"/>
    </sheetView>
  </sheetViews>
  <sheetFormatPr defaultColWidth="9.140625" defaultRowHeight="12.75"/>
  <cols>
    <col min="1" max="1" width="26.421875" style="0" customWidth="1"/>
    <col min="2" max="2" width="11.57421875" style="0" customWidth="1"/>
    <col min="3" max="3" width="11.7109375" style="0" customWidth="1"/>
    <col min="4" max="4" width="11.140625" style="0" customWidth="1"/>
    <col min="5" max="5" width="10.421875" style="0" customWidth="1"/>
    <col min="6" max="6" width="10.7109375" style="0" customWidth="1"/>
  </cols>
  <sheetData>
    <row r="3" ht="12.75">
      <c r="A3" t="s">
        <v>928</v>
      </c>
    </row>
    <row r="4" spans="1:6" ht="12.75">
      <c r="A4" s="225"/>
      <c r="B4" s="226" t="s">
        <v>500</v>
      </c>
      <c r="C4" s="226" t="s">
        <v>499</v>
      </c>
      <c r="D4" s="226" t="s">
        <v>913</v>
      </c>
      <c r="E4" s="226" t="s">
        <v>501</v>
      </c>
      <c r="F4" s="228" t="s">
        <v>501</v>
      </c>
    </row>
    <row r="5" spans="1:6" ht="12.75">
      <c r="A5" s="222"/>
      <c r="B5" s="227"/>
      <c r="C5" s="227"/>
      <c r="D5" s="227" t="s">
        <v>988</v>
      </c>
      <c r="E5" s="227" t="s">
        <v>502</v>
      </c>
      <c r="F5" s="227" t="s">
        <v>503</v>
      </c>
    </row>
    <row r="6" spans="1:6" ht="12.75">
      <c r="A6" s="218" t="s">
        <v>2</v>
      </c>
      <c r="B6" s="219">
        <f>'LISA1 Tulud'!C12</f>
        <v>48400000</v>
      </c>
      <c r="C6" s="219">
        <f>'LISA1 Tulud'!D12</f>
        <v>54350000</v>
      </c>
      <c r="D6" s="219">
        <f>'LISA1 Tulud'!E12</f>
        <v>59700000</v>
      </c>
      <c r="E6" s="220">
        <f aca="true" t="shared" si="0" ref="E6:E12">(D6-C6)/C6</f>
        <v>0.0984360625574977</v>
      </c>
      <c r="F6" s="219">
        <f aca="true" t="shared" si="1" ref="F6:F12">D6-C6</f>
        <v>5350000</v>
      </c>
    </row>
    <row r="7" spans="1:6" ht="12.75">
      <c r="A7" s="218" t="s">
        <v>7</v>
      </c>
      <c r="B7" s="219">
        <f>'LISA1 Tulud'!C17</f>
        <v>14542290</v>
      </c>
      <c r="C7" s="219">
        <f>'LISA1 Tulud'!D17</f>
        <v>11004835</v>
      </c>
      <c r="D7" s="219">
        <f>'LISA1 Tulud'!E17</f>
        <v>11915702</v>
      </c>
      <c r="E7" s="220">
        <f t="shared" si="0"/>
        <v>0.08276970985934819</v>
      </c>
      <c r="F7" s="219">
        <f t="shared" si="1"/>
        <v>910867</v>
      </c>
    </row>
    <row r="8" spans="1:6" ht="12.75">
      <c r="A8" s="218" t="s">
        <v>480</v>
      </c>
      <c r="B8" s="219">
        <f>'LISA1 Tulud'!C137</f>
        <v>30179000</v>
      </c>
      <c r="C8" s="219">
        <f>'LISA1 Tulud'!D137</f>
        <v>30829000</v>
      </c>
      <c r="D8" s="219">
        <f>'LISA1 Tulud'!E137</f>
        <v>34901000</v>
      </c>
      <c r="E8" s="220">
        <f t="shared" si="0"/>
        <v>0.13208342794122419</v>
      </c>
      <c r="F8" s="219">
        <f t="shared" si="1"/>
        <v>4072000</v>
      </c>
    </row>
    <row r="9" spans="1:6" ht="12.75">
      <c r="A9" s="218" t="s">
        <v>915</v>
      </c>
      <c r="B9" s="219">
        <f>'LISA1 Tulud'!C153</f>
        <v>2400000</v>
      </c>
      <c r="C9" s="219">
        <f>'LISA1 Tulud'!D153</f>
        <v>6530100</v>
      </c>
      <c r="D9" s="219">
        <f>'LISA1 Tulud'!E153</f>
        <v>5880000</v>
      </c>
      <c r="E9" s="220">
        <f t="shared" si="0"/>
        <v>-0.09955437129599853</v>
      </c>
      <c r="F9" s="219">
        <f t="shared" si="1"/>
        <v>-650100</v>
      </c>
    </row>
    <row r="10" spans="1:6" ht="12.75">
      <c r="A10" s="218" t="s">
        <v>916</v>
      </c>
      <c r="B10" s="219">
        <f>'LISA1 Tulud'!C178</f>
        <v>250000</v>
      </c>
      <c r="C10" s="219">
        <f>'LISA1 Tulud'!D178</f>
        <v>205000</v>
      </c>
      <c r="D10" s="219">
        <f>'LISA1 Tulud'!E178</f>
        <v>210000</v>
      </c>
      <c r="E10" s="220">
        <f t="shared" si="0"/>
        <v>0.024390243902439025</v>
      </c>
      <c r="F10" s="219">
        <f t="shared" si="1"/>
        <v>5000</v>
      </c>
    </row>
    <row r="11" spans="1:6" ht="12.75">
      <c r="A11" s="218" t="s">
        <v>11</v>
      </c>
      <c r="B11" s="219">
        <f>'LISA1 Tulud'!C184</f>
        <v>10000</v>
      </c>
      <c r="C11" s="219">
        <f>'LISA1 Tulud'!D184</f>
        <v>10000</v>
      </c>
      <c r="D11" s="219">
        <f>'LISA1 Tulud'!E184</f>
        <v>10000</v>
      </c>
      <c r="E11" s="220">
        <f t="shared" si="0"/>
        <v>0</v>
      </c>
      <c r="F11" s="219">
        <f t="shared" si="1"/>
        <v>0</v>
      </c>
    </row>
    <row r="12" spans="1:6" ht="12.75">
      <c r="A12" s="218" t="s">
        <v>493</v>
      </c>
      <c r="B12" s="219">
        <f>SUM(B6:B11)</f>
        <v>95781290</v>
      </c>
      <c r="C12" s="219">
        <f>SUM(C6:C11)</f>
        <v>102928935</v>
      </c>
      <c r="D12" s="219">
        <f>SUM(D6:D11)</f>
        <v>112616702</v>
      </c>
      <c r="E12" s="220">
        <f t="shared" si="0"/>
        <v>0.09412092916340774</v>
      </c>
      <c r="F12" s="219">
        <f t="shared" si="1"/>
        <v>9687767</v>
      </c>
    </row>
    <row r="13" ht="12.75">
      <c r="B13" s="217"/>
    </row>
    <row r="39" ht="12.75">
      <c r="A39" t="s">
        <v>998</v>
      </c>
    </row>
    <row r="40" spans="1:6" ht="12.75">
      <c r="A40" s="225"/>
      <c r="B40" s="226" t="s">
        <v>500</v>
      </c>
      <c r="C40" s="226" t="s">
        <v>499</v>
      </c>
      <c r="D40" s="226" t="s">
        <v>913</v>
      </c>
      <c r="E40" s="226" t="s">
        <v>501</v>
      </c>
      <c r="F40" s="228" t="s">
        <v>501</v>
      </c>
    </row>
    <row r="41" spans="1:6" ht="12.75">
      <c r="A41" s="222"/>
      <c r="B41" s="222"/>
      <c r="C41" s="222"/>
      <c r="D41" s="227" t="s">
        <v>914</v>
      </c>
      <c r="E41" s="227" t="s">
        <v>502</v>
      </c>
      <c r="F41" s="227" t="s">
        <v>503</v>
      </c>
    </row>
    <row r="42" spans="1:6" ht="12.75">
      <c r="A42" s="222" t="s">
        <v>59</v>
      </c>
      <c r="B42" s="223">
        <f>'LISA2 Kulud'!C13-'LISA2 Kulud'!C109</f>
        <v>10349118.114999998</v>
      </c>
      <c r="C42" s="223">
        <f>'LISA2 Kulud'!D13-'LISA2 Kulud'!D109</f>
        <v>11628782.85</v>
      </c>
      <c r="D42" s="223">
        <f>'LISA2 Kulud'!F13-'LISA2 Kulud'!F109</f>
        <v>12780782.85</v>
      </c>
      <c r="E42" s="224">
        <f>(D42-C42)/C42</f>
        <v>0.09906453795377218</v>
      </c>
      <c r="F42" s="219">
        <f aca="true" t="shared" si="2" ref="F42:F53">D42-C42</f>
        <v>1152000</v>
      </c>
    </row>
    <row r="43" spans="1:6" ht="12.75">
      <c r="A43" s="218" t="s">
        <v>23</v>
      </c>
      <c r="B43" s="219">
        <f>'LISA2 Kulud'!C109</f>
        <v>1702116</v>
      </c>
      <c r="C43" s="219">
        <f>'LISA2 Kulud'!D109</f>
        <v>962148</v>
      </c>
      <c r="D43" s="219">
        <f>'LISA2 Kulud'!F109</f>
        <v>2302832</v>
      </c>
      <c r="E43" s="224">
        <f>(D43-C43)/C43</f>
        <v>1.3934280380980888</v>
      </c>
      <c r="F43" s="219">
        <f t="shared" si="2"/>
        <v>1340684</v>
      </c>
    </row>
    <row r="44" spans="1:6" ht="12.75">
      <c r="A44" s="306" t="s">
        <v>66</v>
      </c>
      <c r="B44" s="219">
        <v>0</v>
      </c>
      <c r="C44" s="219">
        <v>0</v>
      </c>
      <c r="D44" s="219">
        <f>'LISA2 Kulud'!F124</f>
        <v>15000</v>
      </c>
      <c r="E44" s="451"/>
      <c r="F44" s="219">
        <f t="shared" si="2"/>
        <v>15000</v>
      </c>
    </row>
    <row r="45" spans="1:6" ht="12.75">
      <c r="A45" s="218" t="s">
        <v>67</v>
      </c>
      <c r="B45" s="219">
        <f>'LISA2 Kulud'!C127</f>
        <v>3439905</v>
      </c>
      <c r="C45" s="219">
        <f>'LISA2 Kulud'!D127</f>
        <v>4139905</v>
      </c>
      <c r="D45" s="219">
        <f>'LISA2 Kulud'!F127</f>
        <v>6740000</v>
      </c>
      <c r="E45" s="224">
        <f aca="true" t="shared" si="3" ref="E45:E53">(D45-C45)/C45</f>
        <v>0.6280566824601047</v>
      </c>
      <c r="F45" s="219">
        <f t="shared" si="2"/>
        <v>2600095</v>
      </c>
    </row>
    <row r="46" spans="1:6" ht="12.75">
      <c r="A46" s="218" t="s">
        <v>490</v>
      </c>
      <c r="B46" s="219">
        <f>'LISA2 Kulud'!C203</f>
        <v>2170000</v>
      </c>
      <c r="C46" s="219">
        <f>'LISA2 Kulud'!D203</f>
        <v>3550000</v>
      </c>
      <c r="D46" s="219">
        <f>'LISA2 Kulud'!F203</f>
        <v>3000000</v>
      </c>
      <c r="E46" s="224">
        <f t="shared" si="3"/>
        <v>-0.15492957746478872</v>
      </c>
      <c r="F46" s="219">
        <f t="shared" si="2"/>
        <v>-550000</v>
      </c>
    </row>
    <row r="47" spans="1:6" ht="12.75">
      <c r="A47" s="218" t="s">
        <v>429</v>
      </c>
      <c r="B47" s="219">
        <f>'LISA2 Kulud'!C221</f>
        <v>9802929</v>
      </c>
      <c r="C47" s="219">
        <f>'LISA2 Kulud'!D221</f>
        <v>5743550</v>
      </c>
      <c r="D47" s="219">
        <f>'LISA2 Kulud'!F221</f>
        <v>7310000</v>
      </c>
      <c r="E47" s="224">
        <f t="shared" si="3"/>
        <v>0.2727320211367534</v>
      </c>
      <c r="F47" s="219">
        <f t="shared" si="2"/>
        <v>1566450</v>
      </c>
    </row>
    <row r="48" spans="1:6" ht="12.75">
      <c r="A48" s="218" t="s">
        <v>70</v>
      </c>
      <c r="B48" s="219">
        <f>'LISA2 Kulud'!C278</f>
        <v>70000</v>
      </c>
      <c r="C48" s="219">
        <f>'LISA2 Kulud'!D278</f>
        <v>70000</v>
      </c>
      <c r="D48" s="219">
        <f>'LISA2 Kulud'!F278</f>
        <v>70000</v>
      </c>
      <c r="E48" s="224">
        <f t="shared" si="3"/>
        <v>0</v>
      </c>
      <c r="F48" s="219">
        <f t="shared" si="2"/>
        <v>0</v>
      </c>
    </row>
    <row r="49" spans="1:6" ht="12.75">
      <c r="A49" s="218" t="s">
        <v>491</v>
      </c>
      <c r="B49" s="219">
        <f>'LISA2 Kulud'!C287</f>
        <v>17677343.56</v>
      </c>
      <c r="C49" s="219">
        <f>'LISA2 Kulud'!D287</f>
        <v>19614444.075</v>
      </c>
      <c r="D49" s="219">
        <f>'LISA2 Kulud'!F287</f>
        <v>23823357.535</v>
      </c>
      <c r="E49" s="224">
        <f t="shared" si="3"/>
        <v>0.21458234777933674</v>
      </c>
      <c r="F49" s="219">
        <f t="shared" si="2"/>
        <v>4208913.460000001</v>
      </c>
    </row>
    <row r="50" spans="1:6" ht="12.75">
      <c r="A50" s="218" t="s">
        <v>81</v>
      </c>
      <c r="B50" s="219">
        <f>'LISA2 Kulud'!C899</f>
        <v>41000213.77499999</v>
      </c>
      <c r="C50" s="219">
        <f>'LISA2 Kulud'!D899</f>
        <v>52047111.0495</v>
      </c>
      <c r="D50" s="219">
        <f>'LISA2 Kulud'!F899</f>
        <v>52524544.885000005</v>
      </c>
      <c r="E50" s="224">
        <f t="shared" si="3"/>
        <v>0.009173109244160219</v>
      </c>
      <c r="F50" s="219">
        <f t="shared" si="2"/>
        <v>477433.8355000019</v>
      </c>
    </row>
    <row r="51" spans="1:6" ht="12.75">
      <c r="A51" s="218" t="s">
        <v>87</v>
      </c>
      <c r="B51" s="219">
        <f>'LISA2 Kulud'!C1797</f>
        <v>7809803</v>
      </c>
      <c r="C51" s="219">
        <f>'LISA2 Kulud'!D1797</f>
        <v>9403920</v>
      </c>
      <c r="D51" s="219">
        <f>'LISA2 Kulud'!F1797</f>
        <v>11068822</v>
      </c>
      <c r="E51" s="224">
        <f t="shared" si="3"/>
        <v>0.17704340317654765</v>
      </c>
      <c r="F51" s="219">
        <f t="shared" si="2"/>
        <v>1664902</v>
      </c>
    </row>
    <row r="52" spans="1:6" ht="12.75">
      <c r="A52" s="218" t="s">
        <v>999</v>
      </c>
      <c r="B52" s="221">
        <f>-'LISA3 Finantseerimistehingud'!C12</f>
        <v>1759862</v>
      </c>
      <c r="C52" s="219">
        <f>-'LISA3 Finantseerimistehingud'!D12</f>
        <v>-4230927</v>
      </c>
      <c r="D52" s="219">
        <v>2637000</v>
      </c>
      <c r="E52" s="224">
        <f t="shared" si="3"/>
        <v>-1.6232676668730044</v>
      </c>
      <c r="F52" s="219">
        <f t="shared" si="2"/>
        <v>6867927</v>
      </c>
    </row>
    <row r="53" spans="1:6" ht="12.75">
      <c r="A53" s="218" t="s">
        <v>492</v>
      </c>
      <c r="B53" s="219">
        <f>SUM(B42:B52)</f>
        <v>95781290.44999999</v>
      </c>
      <c r="C53" s="219">
        <f>SUM(C42:C52)</f>
        <v>102928933.9745</v>
      </c>
      <c r="D53" s="219">
        <f>SUM(D42:D52)</f>
        <v>122272339.27000001</v>
      </c>
      <c r="E53" s="224">
        <f t="shared" si="3"/>
        <v>0.187929715664715</v>
      </c>
      <c r="F53" s="219">
        <f t="shared" si="2"/>
        <v>19343405.29550001</v>
      </c>
    </row>
    <row r="54" spans="1:6" ht="12.75">
      <c r="A54" s="10"/>
      <c r="B54" s="452"/>
      <c r="C54" s="452"/>
      <c r="D54" s="452"/>
      <c r="E54" s="453"/>
      <c r="F54" s="452"/>
    </row>
    <row r="55" spans="1:6" ht="12.75">
      <c r="A55" s="10"/>
      <c r="B55" s="452"/>
      <c r="C55" s="452"/>
      <c r="D55" s="452"/>
      <c r="E55" s="453"/>
      <c r="F55" s="452"/>
    </row>
    <row r="56" spans="1:6" ht="12.75">
      <c r="A56" s="10"/>
      <c r="B56" s="452"/>
      <c r="C56" s="452"/>
      <c r="D56" s="452"/>
      <c r="E56" s="453"/>
      <c r="F56" s="452"/>
    </row>
  </sheetData>
  <sheetProtection password="CF4C" sheet="1" objects="1" scenarios="1"/>
  <printOptions/>
  <pageMargins left="0.6" right="0.36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mairek</dc:creator>
  <cp:keywords/>
  <dc:description/>
  <cp:lastModifiedBy>schwindt</cp:lastModifiedBy>
  <cp:lastPrinted>2005-07-04T11:26:35Z</cp:lastPrinted>
  <dcterms:created xsi:type="dcterms:W3CDTF">2003-02-04T08:01:00Z</dcterms:created>
  <dcterms:modified xsi:type="dcterms:W3CDTF">2005-07-04T11:32:12Z</dcterms:modified>
  <cp:category/>
  <cp:version/>
  <cp:contentType/>
  <cp:contentStatus/>
</cp:coreProperties>
</file>