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3000" windowWidth="8805" windowHeight="7575" activeTab="0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  <sheet name="Eelarvekoond" sheetId="7" r:id="rId7"/>
  </sheets>
  <externalReferences>
    <externalReference r:id="rId10"/>
  </externalReferences>
  <definedNames>
    <definedName name="Prindiala" localSheetId="0">'LISA1 Tulud'!$A$1:$H$197</definedName>
    <definedName name="Prindiala" localSheetId="1">'LISA2 Kulud'!$A$1:$G$2459</definedName>
    <definedName name="Prindiala" localSheetId="2">'LISA3 Finantseerimistehingud'!$A$1:$G$46</definedName>
    <definedName name="Prindiala" localSheetId="3">'LISA4 Investeeringud'!$A$1:$G$78</definedName>
    <definedName name="Z_2AA2B6ED_C014_46B8_A0D3_40DFB1A6561F_.wvu.Cols" localSheetId="1" hidden="1">'LISA2 Kulud'!#REF!</definedName>
    <definedName name="Z_2AA2B6ED_C014_46B8_A0D3_40DFB1A6561F_.wvu.FilterData" localSheetId="1" hidden="1">'LISA2 Kulud'!$A$9:$D$2444</definedName>
    <definedName name="Z_2AA2B6ED_C014_46B8_A0D3_40DFB1A6561F_.wvu.Rows" localSheetId="0" hidden="1">'LISA1 Tulud'!$116:$118</definedName>
    <definedName name="Z_2AA2B6ED_C014_46B8_A0D3_40DFB1A6561F_.wvu.Rows" localSheetId="1" hidden="1">'LISA2 Kulud'!$13:$25,'LISA2 Kulud'!$27:$69,'LISA2 Kulud'!$72:$84,'LISA2 Kulud'!$86:$145,'LISA2 Kulud'!$150:$151,'LISA2 Kulud'!#REF!,'LISA2 Kulud'!#REF!,'LISA2 Kulud'!$239:$240,'LISA2 Kulud'!$306:$318,'LISA2 Kulud'!$320:$397,'LISA2 Kulud'!$419:$431,'LISA2 Kulud'!$433:$506,'LISA2 Kulud'!$508:$510,'LISA2 Kulud'!$519:$531,'LISA2 Kulud'!$533:$606,'LISA2 Kulud'!$608:$610,'LISA2 Kulud'!$620:$632,'LISA2 Kulud'!$634:$707,'LISA2 Kulud'!$709:$711,'LISA2 Kulud'!$733:$745,'LISA2 Kulud'!$747:$820,'LISA2 Kulud'!$821:$823,'LISA2 Kulud'!$828:$840,'LISA2 Kulud'!$842:$911,'LISA2 Kulud'!$913:$913,'LISA2 Kulud'!$917:$917,'LISA2 Kulud'!$919:$921,'LISA2 Kulud'!$937:$949,'LISA2 Kulud'!$951:$1024,'LISA2 Kulud'!$1026:$1028,'LISA2 Kulud'!$1037:$1062,'LISA2 Kulud'!$1068:$1073,'LISA2 Kulud'!#REF!,'LISA2 Kulud'!$1090:$1102,'LISA2 Kulud'!$1104:$1177,'LISA2 Kulud'!$1179:$1181,'LISA2 Kulud'!$1188:$1200,'LISA2 Kulud'!$1202:$1275,'LISA2 Kulud'!$1277:$1279,'LISA2 Kulud'!$1284:$1296,'LISA2 Kulud'!$1298:$1371,'LISA2 Kulud'!$1373:$1375,'LISA2 Kulud'!$1382:$1394,'LISA2 Kulud'!$1396:$1469,'LISA2 Kulud'!$1471:$1473,'LISA2 Kulud'!$1484:$1496,'LISA2 Kulud'!$1498:$1571,'LISA2 Kulud'!$1573:$1575,'LISA2 Kulud'!$1585:$1597,'LISA2 Kulud'!$1599:$1672,'LISA2 Kulud'!$1674:$1677,'LISA2 Kulud'!$1700:$1712,'LISA2 Kulud'!$1714:$1787,'LISA2 Kulud'!$1789:$1791,'LISA2 Kulud'!$1813:$1825,'LISA2 Kulud'!$1827:$1900,'LISA2 Kulud'!$1902:$1904,'LISA2 Kulud'!$1907:$1919,'LISA2 Kulud'!$1921:$1994,'LISA2 Kulud'!$1996:$1998,'LISA2 Kulud'!$2021:$2033,'LISA2 Kulud'!$2035:$2108,'LISA2 Kulud'!$2110:$2112,'LISA2 Kulud'!$2149:$2161,'LISA2 Kulud'!$2163:$2236,'LISA2 Kulud'!$2238:$2240,'LISA2 Kulud'!#REF!,'LISA2 Kulud'!$2301:$2313,'LISA2 Kulud'!$2315:$2386,'LISA2 Kulud'!$2389:$2394</definedName>
    <definedName name="Z_2AA2B6ED_C014_46B8_A0D3_40DFB1A6561F_.wvu.Rows" localSheetId="2" hidden="1">'LISA3 Finantseerimistehingud'!#REF!,'LISA3 Finantseerimistehingud'!#REF!,'LISA3 Finantseerimistehingud'!#REF!,'LISA3 Finantseerimistehingud'!#REF!,'LISA3 Finantseerimistehingud'!#REF!,'LISA3 Finantseerimistehingud'!#REF!</definedName>
    <definedName name="Z_2AA2B6ED_C014_46B8_A0D3_40DFB1A6561F_.wvu.Rows" localSheetId="3" hidden="1">'LISA4 Investeeringud'!$39:$39</definedName>
    <definedName name="Z_2AA2B6ED_C014_46B8_A0D3_40DFB1A6561F_.wvu.Rows" localSheetId="4" hidden="1">'LISA5 Kohustused'!$37:$38</definedName>
    <definedName name="Z_AB50657C_E29B_11D7_B6ED_00600879C512_.wvu.FilterData" localSheetId="1" hidden="1">'LISA2 Kulud'!$A$9:$D$2444</definedName>
    <definedName name="Z_AB50657C_E29B_11D7_B6ED_00600879C512_.wvu.PrintArea" localSheetId="1" hidden="1">'LISA2 Kulud'!$A$7:$G$2445</definedName>
    <definedName name="Z_AB50657C_E29B_11D7_B6ED_00600879C512_.wvu.Rows" localSheetId="0" hidden="1">'LISA1 Tulud'!$20:$20,'LISA1 Tulud'!$22:$22,'LISA1 Tulud'!$24:$24,'LISA1 Tulud'!$26:$26,'LISA1 Tulud'!$30:$31,'LISA1 Tulud'!$33:$34,'LISA1 Tulud'!$36:$37,'LISA1 Tulud'!$39:$40,'LISA1 Tulud'!$42:$43,'LISA1 Tulud'!$65:$66,'LISA1 Tulud'!$48:$49,'LISA1 Tulud'!$51:$52,'LISA1 Tulud'!$63:$63,'LISA1 Tulud'!$164:$164,'LISA1 Tulud'!#REF!,'LISA1 Tulud'!#REF!,'LISA1 Tulud'!#REF!,'LISA1 Tulud'!#REF!</definedName>
    <definedName name="Z_AB50657C_E29B_11D7_B6ED_00600879C512_.wvu.Rows" localSheetId="1" hidden="1">'LISA2 Kulud'!#REF!,'LISA2 Kulud'!$27:$65,'LISA2 Kulud'!$67:$69,'LISA2 Kulud'!$78:$84,'LISA2 Kulud'!$86:$145,'LISA2 Kulud'!$150:$151,'LISA2 Kulud'!#REF!,'LISA2 Kulud'!#REF!,'LISA2 Kulud'!#REF!,'LISA2 Kulud'!#REF!,'LISA2 Kulud'!#REF!,'LISA2 Kulud'!#REF!,'LISA2 Kulud'!#REF!,'LISA2 Kulud'!#REF!,'LISA2 Kulud'!$320:$392,'LISA2 Kulud'!$395:$397,'LISA2 Kulud'!$419:$431,'LISA2 Kulud'!$433:$506,'LISA2 Kulud'!$508:$510,'LISA2 Kulud'!$519:$531,'LISA2 Kulud'!$533:$606,'LISA2 Kulud'!$608:$610,'LISA2 Kulud'!$620:$632,'LISA2 Kulud'!$634:$707,'LISA2 Kulud'!$709:$711,'LISA2 Kulud'!$733:$745,'LISA2 Kulud'!$747:$820,'LISA2 Kulud'!$821:$823,'LISA2 Kulud'!$828:$840,'LISA2 Kulud'!$842:$911,'LISA2 Kulud'!$919:$919,'LISA2 Kulud'!$917:$917,'LISA2 Kulud'!#REF!,'LISA2 Kulud'!$937:$949,'LISA2 Kulud'!$951:$1024,'LISA2 Kulud'!$1026:$1028,'LISA2 Kulud'!$1037:$1061,'LISA2 Kulud'!$1068:$1073,'LISA2 Kulud'!#REF!,'LISA2 Kulud'!$1090:$1102,'LISA2 Kulud'!$1104:$1177,'LISA2 Kulud'!$1179:$1181,'LISA2 Kulud'!$1188:$1200,'LISA2 Kulud'!$1202:$1275,'LISA2 Kulud'!$1277:$1279,'LISA2 Kulud'!$1284:$1296,'LISA2 Kulud'!$1298:$1371,'LISA2 Kulud'!$1373:$1375,'LISA2 Kulud'!$1382:$1394,'LISA2 Kulud'!$1396:$1469,'LISA2 Kulud'!$1471:$1473,'LISA2 Kulud'!$1484:$1496,'LISA2 Kulud'!$1498:$1571,'LISA2 Kulud'!$1573:$1575,'LISA2 Kulud'!$1700:$1712,'LISA2 Kulud'!$1714:$1787,'LISA2 Kulud'!$1789:$1791,'LISA2 Kulud'!$1813:$1825,'LISA2 Kulud'!$1827:$1900,'LISA2 Kulud'!$1902:$1904,'LISA2 Kulud'!$1907:$1919,'LISA2 Kulud'!$1921:$1994,'LISA2 Kulud'!$1996:$1998,'LISA2 Kulud'!$2021:$2033,'LISA2 Kulud'!$2035:$2107,'LISA2 Kulud'!$2110:$2112,'LISA2 Kulud'!#REF!,'LISA2 Kulud'!#REF!,'LISA2 Kulud'!#REF!,'LISA2 Kulud'!$2149:$2161,'LISA2 Kulud'!$2163:$2236,'LISA2 Kulud'!$2238:$2240,'LISA2 Kulud'!$2300:$2312,'LISA2 Kulud'!$2314:$2386,'LISA2 Kulud'!$2388:$2393,'LISA2 Kulud'!#REF!,'LISA2 Kulud'!#REF!,'LISA2 Kulud'!#REF!</definedName>
  </definedNames>
  <calcPr fullCalcOnLoad="1"/>
</workbook>
</file>

<file path=xl/sharedStrings.xml><?xml version="1.0" encoding="utf-8"?>
<sst xmlns="http://schemas.openxmlformats.org/spreadsheetml/2006/main" count="3232" uniqueCount="1058">
  <si>
    <t>2005a.</t>
  </si>
  <si>
    <t>Varade müük</t>
  </si>
  <si>
    <t>Tulu mittetoodetud varadelt</t>
  </si>
  <si>
    <t>2006a.</t>
  </si>
  <si>
    <t>eelarve</t>
  </si>
  <si>
    <t>Toetus erakorraliste eluasemekulude osaliseks kompenseerimiseks (korterite remont)</t>
  </si>
  <si>
    <t>Täiendav korrashoid</t>
  </si>
  <si>
    <t xml:space="preserve">   Õhtu-Kallas 7 kinnistu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</si>
  <si>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</si>
  <si>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</si>
  <si>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</si>
  <si>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</si>
  <si>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 xml:space="preserve">   Haapsalu Veteranide komitee toetus</t>
  </si>
  <si>
    <t xml:space="preserve">   Muud ( erastamise eeltoimingud, seminaride korraldamine)</t>
  </si>
  <si>
    <t xml:space="preserve">        -Muud tulud</t>
  </si>
  <si>
    <r>
      <t xml:space="preserve">Muude põhivarade müük </t>
    </r>
    <r>
      <rPr>
        <sz val="8"/>
        <rFont val="Arial"/>
        <family val="2"/>
      </rPr>
      <t>(laekuvad järelmaksud jms.)</t>
    </r>
  </si>
  <si>
    <r>
      <t>Rajatiste ja hoonete müük (</t>
    </r>
    <r>
      <rPr>
        <sz val="8"/>
        <rFont val="Arial"/>
        <family val="2"/>
      </rPr>
      <t>kinnistud</t>
    </r>
    <r>
      <rPr>
        <sz val="10"/>
        <rFont val="Arial"/>
        <family val="2"/>
      </rPr>
      <t>)</t>
    </r>
  </si>
  <si>
    <t>Eelarve+ lisaeelarve</t>
  </si>
  <si>
    <t>Taotlus</t>
  </si>
  <si>
    <t>Materiaalsete ja immateriaalsete varade soetamine ja renoveerimine (kalmistud)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</si>
  <si>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</si>
  <si>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</si>
  <si>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</si>
  <si>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</si>
  <si>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</si>
  <si>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</si>
  <si>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</si>
  <si>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</si>
  <si>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</si>
  <si>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</si>
  <si>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</si>
  <si>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</si>
  <si>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</si>
  <si>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Ringhäälingu ja kirjastamise teenused</t>
  </si>
  <si>
    <t>Linnaleht</t>
  </si>
  <si>
    <t xml:space="preserve">Eraldised tegevuse toetamiseks </t>
  </si>
  <si>
    <t>Muude haljasalade rekonstrueerimine</t>
  </si>
  <si>
    <t xml:space="preserve">   -Katastrimõõdistus ja geoalused</t>
  </si>
  <si>
    <t>Eraldis</t>
  </si>
  <si>
    <t>Läänemaa Haiglale investeeringutoetus</t>
  </si>
  <si>
    <t xml:space="preserve"> -Toetused kollektiividele ja eraisikutele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</si>
  <si>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</si>
  <si>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</si>
  <si>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</si>
  <si>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</si>
  <si>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</si>
  <si>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</si>
  <si>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</si>
  <si>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</si>
  <si>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</si>
  <si>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 xml:space="preserve">  - Jaani 2 fassaad</t>
  </si>
  <si>
    <t>Laste päevakeskuse ehituse omafinantseerimine Jaani 2.</t>
  </si>
  <si>
    <t xml:space="preserve">  - Lihula mnt.3 akende vahetus ja trepikoja remont</t>
  </si>
  <si>
    <t xml:space="preserve">   Haapsalu Linnavalitsuse laenumaksed pankadele</t>
  </si>
  <si>
    <t>HANSAPANK- Väike-Viik</t>
  </si>
  <si>
    <t xml:space="preserve">   Suur-Mere1 kinnistu</t>
  </si>
  <si>
    <t>Linnavalitsuse hoone renoveerimine</t>
  </si>
  <si>
    <t>Juurdepääsutee kinnistule Holmi 4a</t>
  </si>
  <si>
    <t>HAAPSALU VEEVÄRK AS</t>
  </si>
  <si>
    <t>intress 0%</t>
  </si>
  <si>
    <t xml:space="preserve">intress </t>
  </si>
  <si>
    <t>2012.a</t>
  </si>
  <si>
    <t>2013.a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</si>
  <si>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</si>
  <si>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</si>
  <si>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</si>
  <si>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</si>
  <si>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</si>
  <si>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 xml:space="preserve"> -Intressitoetus Korteriühistutele ja ühisustele</t>
  </si>
  <si>
    <t>Tamme tn. kvartalisisesed kõnniteed</t>
  </si>
  <si>
    <t xml:space="preserve">   Promenaadi 18 kinnistu</t>
  </si>
  <si>
    <t>Lepinguliste töötasu</t>
  </si>
  <si>
    <t>Õppelaenu tasum.</t>
  </si>
  <si>
    <t>Kontoritarbed</t>
  </si>
  <si>
    <t>Trükised</t>
  </si>
  <si>
    <t>Paljundus</t>
  </si>
  <si>
    <t>Telefonikulu ja internet</t>
  </si>
  <si>
    <t>Postikulu</t>
  </si>
  <si>
    <t>Transport</t>
  </si>
  <si>
    <t>Esinduskulu</t>
  </si>
  <si>
    <t>Kingitused</t>
  </si>
  <si>
    <t>Juriidilised teenused</t>
  </si>
  <si>
    <t>Audiitori teenus</t>
  </si>
  <si>
    <t>Info ja rekl.kulu</t>
  </si>
  <si>
    <t>Muu kantseleikulu</t>
  </si>
  <si>
    <t>Majutuskulu</t>
  </si>
  <si>
    <t>Lähet.sõidukulu</t>
  </si>
  <si>
    <t>Lähetatu kindl.</t>
  </si>
  <si>
    <t>Lähetuse päevarahad</t>
  </si>
  <si>
    <t>Muud lähet.kulud</t>
  </si>
  <si>
    <t>Koolitusruumide rent</t>
  </si>
  <si>
    <t>Küte</t>
  </si>
  <si>
    <t>Vesi ja kanal.</t>
  </si>
  <si>
    <t>Korrashoiu teenus</t>
  </si>
  <si>
    <t>Valveteenus</t>
  </si>
  <si>
    <t>Remont</t>
  </si>
  <si>
    <t>Ruumide rent</t>
  </si>
  <si>
    <t>Muud kinnistukulud</t>
  </si>
  <si>
    <t>Kindlustusmaksed</t>
  </si>
  <si>
    <t>Puude lõikus liiklusmärkide ümbert, istutus</t>
  </si>
  <si>
    <t>Rannajoone puhastamine roostikust</t>
  </si>
  <si>
    <t xml:space="preserve"> -Hoonete kindlustus</t>
  </si>
  <si>
    <t xml:space="preserve"> -Ehitusprojektid ja kalkulatsioonid</t>
  </si>
  <si>
    <t xml:space="preserve"> -Ehituse järelvalve, uuringud, ekspertiisid</t>
  </si>
  <si>
    <t xml:space="preserve"> - Traadita Interneti arendamine</t>
  </si>
  <si>
    <t xml:space="preserve"> -Notaritasud</t>
  </si>
  <si>
    <t xml:space="preserve"> -Avariiremondid, jooksev kulu </t>
  </si>
  <si>
    <t xml:space="preserve"> -Sadeveetrasside hooldus </t>
  </si>
  <si>
    <t xml:space="preserve"> -Randade valve , proovid </t>
  </si>
  <si>
    <t xml:space="preserve"> - Paralepa parkmetsa korrashoid </t>
  </si>
  <si>
    <t xml:space="preserve"> - hulkuvate koerte, kasside püüdmine </t>
  </si>
  <si>
    <t xml:space="preserve"> -Parkide inventar (valged pingid, püsipingid, prügiurnid) </t>
  </si>
  <si>
    <t xml:space="preserve"> -Tänavaviidad ja reklaamtahvlid </t>
  </si>
  <si>
    <t xml:space="preserve"> -Laste mänguväljakud </t>
  </si>
  <si>
    <t xml:space="preserve"> -Jõuludekoratsioonid, lipud jne.</t>
  </si>
  <si>
    <t>Renditud ruumide küte</t>
  </si>
  <si>
    <t>Autode kütus</t>
  </si>
  <si>
    <t>Autode remondimaterjal</t>
  </si>
  <si>
    <t>Autode remont</t>
  </si>
  <si>
    <t>Auto kindlustus</t>
  </si>
  <si>
    <t>Muud autokulud</t>
  </si>
  <si>
    <t>Inventar</t>
  </si>
  <si>
    <t>Inventari rent</t>
  </si>
  <si>
    <t>Lisatasud</t>
  </si>
  <si>
    <t>Preemiad ja tulemustasud</t>
  </si>
  <si>
    <t>Puhkusetasud</t>
  </si>
  <si>
    <t>Astme või põhipalk  (OV eelarve)</t>
  </si>
  <si>
    <t>Astme või põhipalk  (Riigi eelarve)</t>
  </si>
  <si>
    <t>Ajutiste lepinguliste töötajate töötasu</t>
  </si>
  <si>
    <t>Personaliteenused</t>
  </si>
  <si>
    <t>Majutuskulud</t>
  </si>
  <si>
    <t>Lähetatute kindlustus</t>
  </si>
  <si>
    <t>Korrashoiu ja -remondimaterjal</t>
  </si>
  <si>
    <t>Edasiantav elektrikulu</t>
  </si>
  <si>
    <t>Edasiantav veekulu</t>
  </si>
  <si>
    <t>Isikliku auto kompensatsioon</t>
  </si>
  <si>
    <t>Infotehnoloogia riistvara</t>
  </si>
  <si>
    <t>Infotehnoloogia tarkvara</t>
  </si>
  <si>
    <t>Infotehnoloogia remont ja hooldus</t>
  </si>
  <si>
    <t>Infotehnoloogiline arendustöö</t>
  </si>
  <si>
    <t>Muud kulud</t>
  </si>
  <si>
    <t>Inventari remondi ja hooldusteenused</t>
  </si>
  <si>
    <t>Muud inventari kulud</t>
  </si>
  <si>
    <t>Toitlustusteenused</t>
  </si>
  <si>
    <t>Toiduained</t>
  </si>
  <si>
    <t>1-4 kl koolilõuna täiendus</t>
  </si>
  <si>
    <t>Meditsiinikulud ja hügieenikulud</t>
  </si>
  <si>
    <t>Meditsiini ja hügieenitarbed</t>
  </si>
  <si>
    <t>Sadeveekanali rekondtrueerimine</t>
  </si>
  <si>
    <t>Tööraamatud ja vihikud</t>
  </si>
  <si>
    <t>Koolitusteenused</t>
  </si>
  <si>
    <t>Muud õppevahendite kulud</t>
  </si>
  <si>
    <t>remont 1</t>
  </si>
  <si>
    <t>remont 2</t>
  </si>
  <si>
    <t>remont 3</t>
  </si>
  <si>
    <t>Õpikud (Riigieelarve)</t>
  </si>
  <si>
    <t>Meditsiinikulud ja hügeenikulud</t>
  </si>
  <si>
    <t>10121</t>
  </si>
  <si>
    <t>10201</t>
  </si>
  <si>
    <t>45</t>
  </si>
  <si>
    <t>01114</t>
  </si>
  <si>
    <t>01600</t>
  </si>
  <si>
    <t>01700</t>
  </si>
  <si>
    <t>65</t>
  </si>
  <si>
    <t>03</t>
  </si>
  <si>
    <t>03300</t>
  </si>
  <si>
    <t>04510</t>
  </si>
  <si>
    <t>04511</t>
  </si>
  <si>
    <t>04740</t>
  </si>
  <si>
    <t>05100</t>
  </si>
  <si>
    <t>05400</t>
  </si>
  <si>
    <t>06100</t>
  </si>
  <si>
    <t>06200</t>
  </si>
  <si>
    <t>06400</t>
  </si>
  <si>
    <t>06601</t>
  </si>
  <si>
    <t>06602</t>
  </si>
  <si>
    <t>06604</t>
  </si>
  <si>
    <t>06605</t>
  </si>
  <si>
    <t>07</t>
  </si>
  <si>
    <t>07400</t>
  </si>
  <si>
    <t>07600</t>
  </si>
  <si>
    <t>08101</t>
  </si>
  <si>
    <t>08102</t>
  </si>
  <si>
    <t>08105</t>
  </si>
  <si>
    <t>08106</t>
  </si>
  <si>
    <t>08109</t>
  </si>
  <si>
    <t>08201</t>
  </si>
  <si>
    <t>08202</t>
  </si>
  <si>
    <t>08203</t>
  </si>
  <si>
    <t>08208</t>
  </si>
  <si>
    <t>08209</t>
  </si>
  <si>
    <t>08300</t>
  </si>
  <si>
    <t>08400</t>
  </si>
  <si>
    <t>09110</t>
  </si>
  <si>
    <t>09211</t>
  </si>
  <si>
    <t>09220</t>
  </si>
  <si>
    <t>09221</t>
  </si>
  <si>
    <t>09400</t>
  </si>
  <si>
    <t>09600</t>
  </si>
  <si>
    <t>09601</t>
  </si>
  <si>
    <t>09800</t>
  </si>
  <si>
    <t>010</t>
  </si>
  <si>
    <t>10402</t>
  </si>
  <si>
    <t>10500</t>
  </si>
  <si>
    <t>10600</t>
  </si>
  <si>
    <t>10700</t>
  </si>
  <si>
    <t>10701</t>
  </si>
  <si>
    <t>10702</t>
  </si>
  <si>
    <t>10900</t>
  </si>
  <si>
    <t>60</t>
  </si>
  <si>
    <t>Eespool nimetamata muud kulud( käibemaks)</t>
  </si>
  <si>
    <t>01500</t>
  </si>
  <si>
    <t>Materiaalsete ja immateriaalsete varade soetamine ja renoveerimine(raamatukogu)</t>
  </si>
  <si>
    <t>Haapsalu linna 2006. a koondeelarve kulud</t>
  </si>
  <si>
    <t>Haapsalu linna 2006. a koondeelarve tulud</t>
  </si>
  <si>
    <t>Haapsalu linna planeeritavad investeeringud 2006. aastal</t>
  </si>
  <si>
    <t>täitmine</t>
  </si>
  <si>
    <t>2004</t>
  </si>
  <si>
    <t>Tenniseklubi Promenaad</t>
  </si>
  <si>
    <t>Artikkel</t>
  </si>
  <si>
    <t>Tegevusala</t>
  </si>
  <si>
    <t>Kululiik</t>
  </si>
  <si>
    <t>2005</t>
  </si>
  <si>
    <t>2006</t>
  </si>
  <si>
    <t>Pangateenus</t>
  </si>
  <si>
    <t>Riistvara</t>
  </si>
  <si>
    <t>Raamatukogu teavikud</t>
  </si>
  <si>
    <t>teavikud</t>
  </si>
  <si>
    <t>Kultuuri ja vabaaja kulud</t>
  </si>
  <si>
    <t>Ürituste korraldamise kulud</t>
  </si>
  <si>
    <t>Lasteraamatukogu renoveerimine</t>
  </si>
  <si>
    <t>Mööbel</t>
  </si>
  <si>
    <t>Teavikud ja kunstiesemed</t>
  </si>
  <si>
    <t>ekspositsioonid</t>
  </si>
  <si>
    <t>museaalide remont</t>
  </si>
  <si>
    <t>muude teavikute kulu</t>
  </si>
  <si>
    <t>Näituste ja ürituste kulu</t>
  </si>
  <si>
    <t>Näituste kulu</t>
  </si>
  <si>
    <t>Reklaam</t>
  </si>
  <si>
    <t>tarvikud</t>
  </si>
  <si>
    <t>Ürituste korraldamine</t>
  </si>
  <si>
    <t>Muu materjal</t>
  </si>
  <si>
    <t>Mitmesugused majandamiskulud</t>
  </si>
  <si>
    <t>territooriumi planeerimise projekt</t>
  </si>
  <si>
    <t>Territooriumi piirdeaia ehitus</t>
  </si>
  <si>
    <t>Muusikakooli ruumide remont</t>
  </si>
  <si>
    <t>sotsiaalmaja trasside projekteerimine</t>
  </si>
  <si>
    <t>Omavahendid</t>
  </si>
  <si>
    <t>Pangateenused</t>
  </si>
  <si>
    <t>Edasiantav kulu ja kulu tulude edasiand.</t>
  </si>
  <si>
    <t>remont, signalisatsioon, turvavalgus</t>
  </si>
  <si>
    <t>elekter, valgustus</t>
  </si>
  <si>
    <t>Inventari soetamine</t>
  </si>
  <si>
    <t>Makstud omavahenditest</t>
  </si>
  <si>
    <t>Erisoodustus</t>
  </si>
  <si>
    <t>Muud koolituskulud</t>
  </si>
  <si>
    <t>Tervishoiuteenused</t>
  </si>
  <si>
    <t>Kultuuri-ja vaba aja sisustamise kulud</t>
  </si>
  <si>
    <t>Ürituste ja näituste korraldamise kulud</t>
  </si>
  <si>
    <t>Fassaadi remont</t>
  </si>
  <si>
    <t>Masinad ja seadmed</t>
  </si>
  <si>
    <t>Info-ja kommun.seadmed</t>
  </si>
  <si>
    <t>mänguväljak</t>
  </si>
  <si>
    <t>Kommunikatsioonitehn.riistvara ja tarvikud</t>
  </si>
  <si>
    <t>koridori ja kabinettide renoveerimine</t>
  </si>
  <si>
    <t>Telefonikulu</t>
  </si>
  <si>
    <t>Muud õppevahenite kulud</t>
  </si>
  <si>
    <t>Mitmesugused maj.kulud</t>
  </si>
  <si>
    <t>Transporditeenus</t>
  </si>
  <si>
    <t>Spordikulud</t>
  </si>
  <si>
    <t xml:space="preserve">Telefonikulu </t>
  </si>
  <si>
    <t>Pangakulu</t>
  </si>
  <si>
    <t>Koolitusmaterjalid</t>
  </si>
  <si>
    <t>Tervishoiuteenus</t>
  </si>
  <si>
    <t xml:space="preserve">Õpikud </t>
  </si>
  <si>
    <t>Mitmesugused majanduskulud</t>
  </si>
  <si>
    <t>San sõlmed</t>
  </si>
  <si>
    <t>Akende vahetus</t>
  </si>
  <si>
    <t>Kommunikatsioonikulu</t>
  </si>
  <si>
    <t>Näituste korraldamise kulu</t>
  </si>
  <si>
    <t>galerii remont</t>
  </si>
  <si>
    <t>Muu õppevahendite kulud</t>
  </si>
  <si>
    <t>Haapsalu Linnavaraameti kulud</t>
  </si>
  <si>
    <t>Majandamiskulud</t>
  </si>
  <si>
    <t>Läänemaa jäätmejaama rajamise omaosalus</t>
  </si>
  <si>
    <t>Materiaalsete ja immateriaalsete varade soetamine ja renoveerimine(jäätmekäitlus)</t>
  </si>
  <si>
    <t>Munitsipaaleluruumide ost ja ehitus(KredEx projekt)</t>
  </si>
  <si>
    <t>Materiaalsete ja immateriaalsete varade soetamine ja renoveerimine(sadevesi)</t>
  </si>
  <si>
    <t xml:space="preserve"> -Elekter</t>
  </si>
  <si>
    <t xml:space="preserve"> -Hooldus</t>
  </si>
  <si>
    <t xml:space="preserve"> -Toetused tehniliste abivahendite võimaldamiseks</t>
  </si>
  <si>
    <t xml:space="preserve"> -Toetused korterite ja trepikodade ümberkohandamiseks</t>
  </si>
  <si>
    <t xml:space="preserve"> -Puuetega lastele hooldusteenuse osutamisega seotud kulud Haapsalu Väikelastekodus</t>
  </si>
  <si>
    <t xml:space="preserve"> -Toetus puuetega lastele transporditeenuse osutamiseks</t>
  </si>
  <si>
    <t xml:space="preserve"> -Isikliku abistaja teenuse osutamine</t>
  </si>
  <si>
    <t xml:space="preserve"> -Puuetega laste ujumise toetamine</t>
  </si>
  <si>
    <t xml:space="preserve"> -MTÜ Värkstuba tegevuse toetamine </t>
  </si>
  <si>
    <t xml:space="preserve"> -MTÜ Läänemaa PRK tegevuse toetamine</t>
  </si>
  <si>
    <t xml:space="preserve"> -Avatud Noortekeskus ANK </t>
  </si>
  <si>
    <t xml:space="preserve"> -Muude päevakeskuste ja ürituste toetamine</t>
  </si>
  <si>
    <t xml:space="preserve"> -Noorsooprojektide kaasfinantseerimine</t>
  </si>
  <si>
    <t xml:space="preserve"> -Laste ja noorte suvine töölaager</t>
  </si>
  <si>
    <t xml:space="preserve"> -Klubidele ürituste korraldamiseks</t>
  </si>
  <si>
    <t xml:space="preserve"> -Kooli lõpetamine</t>
  </si>
  <si>
    <t xml:space="preserve"> -Lasteaialaste kevadpäevad</t>
  </si>
  <si>
    <t xml:space="preserve"> -Koolide projektide toetused</t>
  </si>
  <si>
    <t xml:space="preserve"> -Lastelaagri toetused õpilastele</t>
  </si>
  <si>
    <t xml:space="preserve"> -Maakondlikud ühisüritused</t>
  </si>
  <si>
    <t xml:space="preserve"> -TPÜ Haapsalu Kolledzile korteri üüriks</t>
  </si>
  <si>
    <t>Omavahend</t>
  </si>
  <si>
    <t>köögi renoveerimine</t>
  </si>
  <si>
    <t>elekter ja valgus</t>
  </si>
  <si>
    <t>Üüri ja renditulud</t>
  </si>
  <si>
    <t xml:space="preserve">         -Tasulised teenused</t>
  </si>
  <si>
    <t>Materiaalsete ja immateriaalsete varade soetamine ja renoveerimine(Spordibaasid)</t>
  </si>
  <si>
    <t>Materiaalsete ja immateriaalsete varade soetamine ja renoveerimine(Päevakeskus)</t>
  </si>
  <si>
    <t>Haapsalu suve tutvustav telesaade</t>
  </si>
  <si>
    <t>Haljasalade ja parkide korrashoid (hankeleping + lisaleping)</t>
  </si>
  <si>
    <t xml:space="preserve">Haljastusprojektide ja inventariseerimiste tellimine </t>
  </si>
  <si>
    <t xml:space="preserve"> -Raudtee tn sadeveekanali rekonstrueerimine</t>
  </si>
  <si>
    <t xml:space="preserve"> -Linna munitsipaaleluruumide ja äripindade haldamine</t>
  </si>
  <si>
    <t xml:space="preserve"> -Kalmistute inventariseerimised (kalmistu register ja kesklinna kalmistu mõõdistus)</t>
  </si>
  <si>
    <t xml:space="preserve"> -Metsakalmistu hooldus</t>
  </si>
  <si>
    <t xml:space="preserve"> -Kesklinna kalmistu hooldus</t>
  </si>
  <si>
    <t>Pereabi-Tugiisik</t>
  </si>
  <si>
    <t>Esmakordselt kooli mineva lapse toetus</t>
  </si>
  <si>
    <t xml:space="preserve"> -Lasteaia õpetajate õppepäevade transport</t>
  </si>
  <si>
    <t xml:space="preserve"> -Õpetajate päeva tähistamine</t>
  </si>
  <si>
    <t xml:space="preserve">   Haapsalu Sotsiaalmaja laekunud komm. teenus</t>
  </si>
  <si>
    <t xml:space="preserve">   Muusikakool laekunud komm. Teenus</t>
  </si>
  <si>
    <t xml:space="preserve">   Rannahoone</t>
  </si>
  <si>
    <t xml:space="preserve">   Lasteaed TÕRUKE </t>
  </si>
  <si>
    <t xml:space="preserve">   Lasteaed VIKERKAAR </t>
  </si>
  <si>
    <t xml:space="preserve">   Lasteaed PÄÄSUPESA </t>
  </si>
  <si>
    <t xml:space="preserve">  Lasteaed PÄIKESEJÄNKU </t>
  </si>
  <si>
    <t>Muude kommunaalteenuste vahendamine sh.</t>
  </si>
  <si>
    <t xml:space="preserve">Läänemaa Spordikool </t>
  </si>
  <si>
    <t xml:space="preserve">Haapsalu Täiskasvanute Gümnaasium </t>
  </si>
  <si>
    <t xml:space="preserve">Haapsalu Linna Algkool </t>
  </si>
  <si>
    <t xml:space="preserve">Haapsalu Üldgümnaasium </t>
  </si>
  <si>
    <t xml:space="preserve">Wiedemanni Gümnaasium </t>
  </si>
  <si>
    <t xml:space="preserve">Haapsalu Gümnaasium </t>
  </si>
  <si>
    <t xml:space="preserve"> -Sadeveekanali rekondtrueerimine</t>
  </si>
  <si>
    <t xml:space="preserve"> -Metsakalmistu  rekonstrueerimine</t>
  </si>
  <si>
    <t xml:space="preserve">   Bõlina tegevustoetus</t>
  </si>
  <si>
    <t xml:space="preserve"> -Tegevõpetajatele koolituse kompenseerimine</t>
  </si>
  <si>
    <t>EELNÕU 1.</t>
  </si>
  <si>
    <t xml:space="preserve"> -Vastuvõtud õpetajatele</t>
  </si>
  <si>
    <t xml:space="preserve"> -Õpilaste ja lasteaialaste ujumisõpetuse läbiviimine</t>
  </si>
  <si>
    <t xml:space="preserve"> -Toomkiriku küttekulud</t>
  </si>
  <si>
    <t xml:space="preserve"> -Noortefestival LONKS</t>
  </si>
  <si>
    <t xml:space="preserve"> -Sõpruslinnade kohtumine Almeres</t>
  </si>
  <si>
    <t xml:space="preserve"> -tantsustuudio T-Stuudio tegevustoetus</t>
  </si>
  <si>
    <t xml:space="preserve"> -tantsustuudio Lootose tegevustoetus</t>
  </si>
  <si>
    <t>Põhivarade ostmine</t>
  </si>
  <si>
    <t>Haapsalu laste koolitus teistes KOV lasteaedades</t>
  </si>
  <si>
    <t xml:space="preserve">Haapsalu laste koolitus teistes KOV koolides </t>
  </si>
  <si>
    <t xml:space="preserve">Lasteaed TÕRUKE </t>
  </si>
  <si>
    <t xml:space="preserve">Lasteaed VIKERKAAR </t>
  </si>
  <si>
    <t xml:space="preserve">Lasteaed PÄÄSUPESA </t>
  </si>
  <si>
    <t xml:space="preserve">Lasteaed PÄIKESEJÄNKU </t>
  </si>
  <si>
    <t xml:space="preserve">Lasteaed TAREKE </t>
  </si>
  <si>
    <t xml:space="preserve">   Haapsalu Linna Algkool</t>
  </si>
  <si>
    <t xml:space="preserve">   Haapsalu Üldgümnaasium</t>
  </si>
  <si>
    <t xml:space="preserve">   Haapsalu Wiedemanni Gümnaasium</t>
  </si>
  <si>
    <t xml:space="preserve">   Haapsalu Gümnaasium</t>
  </si>
  <si>
    <t xml:space="preserve"> -mudilaste laulurühm Do-Re-Mi tegevustoetus</t>
  </si>
  <si>
    <t xml:space="preserve"> -Lääne Skautide Malev tegevustoetud</t>
  </si>
  <si>
    <t>Koolitusmaterialid</t>
  </si>
  <si>
    <t>Muud koolitusega seotud kulud</t>
  </si>
  <si>
    <t>Edasiantav korrashoiuteenus</t>
  </si>
  <si>
    <t>Kommin.-tehn.riistvara jt.</t>
  </si>
  <si>
    <t>Rem.-ja hooldusteenus</t>
  </si>
  <si>
    <t>Muud töömas. Ja seadmete maj.k</t>
  </si>
  <si>
    <t>Õpikud (koh.eelarve)</t>
  </si>
  <si>
    <t xml:space="preserve">Kommunik.,kultuuri-ja vaba aja </t>
  </si>
  <si>
    <t>materialikulu</t>
  </si>
  <si>
    <t>ürituste ja näituste korrald.kulu</t>
  </si>
  <si>
    <t>etenduste ja kontsertt.kulu</t>
  </si>
  <si>
    <t>tootm.tehn.-ja salvestuskulu</t>
  </si>
  <si>
    <t>reklaamikulu</t>
  </si>
  <si>
    <t>muud komm.-kultuuri-ja vabaaja k.</t>
  </si>
  <si>
    <t>Eri-ja vormiriietus</t>
  </si>
  <si>
    <t>transp.teenused</t>
  </si>
  <si>
    <t>spordikulud</t>
  </si>
  <si>
    <t>Posti tn kõnnitee lappimine ja äärekivide vahetus</t>
  </si>
  <si>
    <t>Tamme jalak.tee Kuuse ja Jalaka vaheline lõik vaja katta pur.kruusaga</t>
  </si>
  <si>
    <t>Raudteejaama esine plats uni-kivi</t>
  </si>
  <si>
    <t>Rüütli põik tn väljaehitus</t>
  </si>
  <si>
    <t>keskküte</t>
  </si>
  <si>
    <t>maaliklasside remont</t>
  </si>
  <si>
    <t>Materiaalsete ja immateriaalsete varade soetamine ja renoveerimine (Haapsalu Piiskopilinnuse SA)</t>
  </si>
  <si>
    <t xml:space="preserve">jaamahoone remont </t>
  </si>
  <si>
    <t>Promenaadi plaatimine(Kuursaali ja Aafika vaheline lõik) )</t>
  </si>
  <si>
    <t>Kalevi kõnnitee plaatimine</t>
  </si>
  <si>
    <t>Väike Lossi tn remont( pindamine)</t>
  </si>
  <si>
    <t>Invaparkimiskohtade markeerimine(ca 20)</t>
  </si>
  <si>
    <t>Vahtra t bussiplatvormide asfaltkate</t>
  </si>
  <si>
    <t>Lihula mnt. Kõnnitee lõigul Tamme kuni Niine</t>
  </si>
  <si>
    <t>Täiendav korrashoid (tellimised, tee servad jne)</t>
  </si>
  <si>
    <t>Mihkli pargi haljastusprojekti elluviimise lõpetamine</t>
  </si>
  <si>
    <t xml:space="preserve"> -Muud kulud</t>
  </si>
  <si>
    <t>Koolitusmaterjal</t>
  </si>
  <si>
    <t>Edasiantav korrashoiu teenus</t>
  </si>
  <si>
    <t>Kommunikatsioonitehnoloogiline riistvara ja tarvikud</t>
  </si>
  <si>
    <t>Remont ja hooldus</t>
  </si>
  <si>
    <t>Masinate ja seadmete majanduskulud</t>
  </si>
  <si>
    <t>Kommunikatsiooni-, kultuuri- ja vaba aja sisutamine</t>
  </si>
  <si>
    <t>Materjalikulu</t>
  </si>
  <si>
    <t>Etendus- ja kontserttegevuse kulud</t>
  </si>
  <si>
    <t>Tootmis-tehnilised ja salvestuskulud</t>
  </si>
  <si>
    <t>Reklaamikulud</t>
  </si>
  <si>
    <t>Muud kommunikatsiooni-, kultuuri- ja vaba aja sisustamise kulud</t>
  </si>
  <si>
    <t>Eri- ja vormiriietus (va kaitseotstarbelised kulud)</t>
  </si>
  <si>
    <t>Transporditeenused</t>
  </si>
  <si>
    <t>kap.remont Akende vahetus</t>
  </si>
  <si>
    <t>kap.remont Arvuti klassi remont</t>
  </si>
  <si>
    <t>kap. Remont WC ja kätepesuruum</t>
  </si>
  <si>
    <t>082032</t>
  </si>
  <si>
    <t>Haapsalu Piiskopilinnuse SA</t>
  </si>
  <si>
    <t xml:space="preserve"> Linnuse haldamine</t>
  </si>
  <si>
    <t xml:space="preserve"> 2006-2007 Linnuse projekti omafinantseering</t>
  </si>
  <si>
    <t>Fassaadi akende vahetus (14 akent)</t>
  </si>
  <si>
    <t>Muud põhivarad</t>
  </si>
  <si>
    <t>Meditsiinikulud</t>
  </si>
  <si>
    <t>Liisingu intressid Linnavalitsus</t>
  </si>
  <si>
    <t>Arvelduskrediidi intressid Linnavalitsus</t>
  </si>
  <si>
    <t>05200</t>
  </si>
  <si>
    <t>Heitveekäitlus</t>
  </si>
  <si>
    <t xml:space="preserve"> Linnale olulised üritused</t>
  </si>
  <si>
    <t xml:space="preserve">Suvehooaja avamine </t>
  </si>
  <si>
    <t>Lasteüritus "Tere, suvi"!</t>
  </si>
  <si>
    <t>Jaanituli</t>
  </si>
  <si>
    <t xml:space="preserve">Vanamuusikafestival </t>
  </si>
  <si>
    <t>Keskajafestival</t>
  </si>
  <si>
    <t>Klaasifestival</t>
  </si>
  <si>
    <t>Promenaadi sümfoniett</t>
  </si>
  <si>
    <t xml:space="preserve">Viiulimängud </t>
  </si>
  <si>
    <t>Koduvein</t>
  </si>
  <si>
    <t>Augustibluus</t>
  </si>
  <si>
    <t>Valge Daami päevad</t>
  </si>
  <si>
    <t>Valge Daami vabaõhuetendus</t>
  </si>
  <si>
    <t>Orelifestival</t>
  </si>
  <si>
    <t>Jazzkaar</t>
  </si>
  <si>
    <t>Folkloorikontsert</t>
  </si>
  <si>
    <t>Pimedate Ööde filmifestival</t>
  </si>
  <si>
    <t>Roosiball Kuursaalis</t>
  </si>
  <si>
    <t>Ladies in Jazz</t>
  </si>
  <si>
    <t>Laulge kaasa</t>
  </si>
  <si>
    <t>Haapsalu salli päev</t>
  </si>
  <si>
    <t>kontserdireserv</t>
  </si>
  <si>
    <t>muud üritused</t>
  </si>
  <si>
    <t xml:space="preserve">   Muusikakollektiivid</t>
  </si>
  <si>
    <t xml:space="preserve">   Koorid ja ansamblid</t>
  </si>
  <si>
    <t xml:space="preserve">   Tantsukollektiivid</t>
  </si>
  <si>
    <t xml:space="preserve">   Teater Randlane</t>
  </si>
  <si>
    <t xml:space="preserve">   Teater SEE</t>
  </si>
  <si>
    <t>Kultuurimaja helitehnika ost</t>
  </si>
  <si>
    <t xml:space="preserve">Kultuurimaja kap.remont </t>
  </si>
  <si>
    <t>Muu tänavate rekonstrueerimine</t>
  </si>
  <si>
    <t>Raudtee tn sadeveekanali rekonstrueerimine</t>
  </si>
  <si>
    <t>Lihula mnt.3 akende vahetus ja trepikoja remont</t>
  </si>
  <si>
    <t>Jaani 2 fassaad</t>
  </si>
  <si>
    <t>Elamispinnad</t>
  </si>
  <si>
    <t>Keskkonnakaitse ja haljastus</t>
  </si>
  <si>
    <t xml:space="preserve">   Kodanike ühendused, seltsid, klubid</t>
  </si>
  <si>
    <t xml:space="preserve">   Loomingulised toetused kunstnikele</t>
  </si>
  <si>
    <t xml:space="preserve">   Kunst, käsitöö, muuseumid</t>
  </si>
  <si>
    <t xml:space="preserve">   Toetuste reserv</t>
  </si>
  <si>
    <t>Andmesideteenus (internet)</t>
  </si>
  <si>
    <t>keldri aknad, sadevee kanal, trepikoja aknad</t>
  </si>
  <si>
    <t>Tõlketeenus</t>
  </si>
  <si>
    <t>muud koolitusega seotud kulud</t>
  </si>
  <si>
    <t>Edasiantav  korrah.teenus</t>
  </si>
  <si>
    <t>Õpikud (kohalik eelarve)</t>
  </si>
  <si>
    <t>Muu erivarustus ja materjalid</t>
  </si>
  <si>
    <t>algklasside remont</t>
  </si>
  <si>
    <t>köögi remont</t>
  </si>
  <si>
    <t>üldehitus</t>
  </si>
  <si>
    <t>ventilatsioon</t>
  </si>
  <si>
    <t>katuse remont</t>
  </si>
  <si>
    <t>lasketiiru remont</t>
  </si>
  <si>
    <t>Peahoone katus</t>
  </si>
  <si>
    <t>Valgustid</t>
  </si>
  <si>
    <t>Garderoobi remont</t>
  </si>
  <si>
    <t>Spordisaali ja Aula remont</t>
  </si>
  <si>
    <t xml:space="preserve"> Lasteaedades</t>
  </si>
  <si>
    <t xml:space="preserve"> Koolides</t>
  </si>
  <si>
    <t>Õudusfilmide festival</t>
  </si>
  <si>
    <t>Edasiantav küttekulu</t>
  </si>
  <si>
    <t xml:space="preserve">  Linna videovalve</t>
  </si>
  <si>
    <t>Vahelagede remont</t>
  </si>
  <si>
    <t>Rek. Projekt</t>
  </si>
  <si>
    <t>Turvakodu laiendus</t>
  </si>
  <si>
    <t>10.1</t>
  </si>
  <si>
    <t>1009.1</t>
  </si>
  <si>
    <t>101.1</t>
  </si>
  <si>
    <t>1011.1</t>
  </si>
  <si>
    <t xml:space="preserve">   § 11 lõige 1 alusel tasandusfondi eraldis</t>
  </si>
  <si>
    <t xml:space="preserve">   § 11 lõige 2 alusel tasandusfondi eraldis</t>
  </si>
  <si>
    <t>Hoiuste suurendamine(-)</t>
  </si>
  <si>
    <t>Väärtpaberite ost   (-)</t>
  </si>
  <si>
    <t>1032.1</t>
  </si>
  <si>
    <t>Laenude andmine  (õppelaenud) (-)</t>
  </si>
  <si>
    <t>10.2</t>
  </si>
  <si>
    <t>1009.2</t>
  </si>
  <si>
    <t>Hoiuste vähendamine (+)</t>
  </si>
  <si>
    <t>101.2</t>
  </si>
  <si>
    <t>Väärtpaberite müük  (+)</t>
  </si>
  <si>
    <t>1011.2</t>
  </si>
  <si>
    <t>1032.2</t>
  </si>
  <si>
    <t>Antud laenude tagasimaksed (õppelaenud)(+)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</si>
  <si>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</si>
  <si>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</si>
  <si>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</si>
  <si>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</si>
  <si>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</si>
  <si>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</si>
  <si>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</si>
  <si>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2081.5.9</t>
  </si>
  <si>
    <t>20.6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</si>
  <si>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</si>
  <si>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</si>
  <si>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</si>
  <si>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</si>
  <si>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</si>
  <si>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Valitavad</t>
  </si>
  <si>
    <t>Astme või põhipalk.</t>
  </si>
  <si>
    <t>Puhkustoetus</t>
  </si>
  <si>
    <t>Haapsalu Linnavalitsus</t>
  </si>
  <si>
    <t>Haapsalu Linnavolikogu</t>
  </si>
  <si>
    <t>KASV</t>
  </si>
  <si>
    <t>vs 2005</t>
  </si>
  <si>
    <t>Kontroll (Tegevusalad-Majanduslik sisu)</t>
  </si>
  <si>
    <t xml:space="preserve">  ÜF kanalisatsiooniprojrkti juhtimiskulud</t>
  </si>
  <si>
    <t xml:space="preserve">  Liitumiskulude kompensatsioon</t>
  </si>
  <si>
    <t xml:space="preserve">  Munitsipaalüürikorterid</t>
  </si>
  <si>
    <t>3882</t>
  </si>
  <si>
    <t>Saastetasu ja keskkonnale tekitatud kahju</t>
  </si>
  <si>
    <t xml:space="preserve">   Kultuuriministeerium (Raamatukogu toetuseks)</t>
  </si>
  <si>
    <t>3222</t>
  </si>
  <si>
    <t>Laekumised spordi ja puhkeasutuste majandustegevusest</t>
  </si>
  <si>
    <t xml:space="preserve">    -muud tulud</t>
  </si>
  <si>
    <t xml:space="preserve">   LAK ettemaks üüriruumide eest</t>
  </si>
  <si>
    <t xml:space="preserve">   Lasteaed "Tareke " laekunud komm. teenus</t>
  </si>
  <si>
    <t xml:space="preserve">   Wiedemanni Gümnaasium laekunud komm. Teenus</t>
  </si>
  <si>
    <t xml:space="preserve">   Üldgümnaasium laekunud komm. Teenus</t>
  </si>
  <si>
    <t xml:space="preserve">   Haapsalu Gümnaasium laekunud komm. Teenus</t>
  </si>
  <si>
    <t xml:space="preserve">   Haapsalu Linna Algkool laekunud komm. Teenus</t>
  </si>
  <si>
    <t xml:space="preserve">  Muude allasutuste tulu kulude edasiandmisest</t>
  </si>
  <si>
    <t xml:space="preserve">   Haridusministeerium</t>
  </si>
  <si>
    <t xml:space="preserve">   Justiitsministeerium</t>
  </si>
  <si>
    <t xml:space="preserve">   Kultuuriministeerium</t>
  </si>
  <si>
    <t xml:space="preserve">   Põllumajandusministeerium</t>
  </si>
  <si>
    <t xml:space="preserve">   Rahandusministeerium</t>
  </si>
  <si>
    <t xml:space="preserve">   Sotsiaalministeerium</t>
  </si>
  <si>
    <t>3500.01</t>
  </si>
  <si>
    <t>Toetus Kohalikelt omavalitsustelt</t>
  </si>
  <si>
    <t>3500.02</t>
  </si>
  <si>
    <t>Toetus Valitsussektori avalikõiguslikelt jur.isikutelt</t>
  </si>
  <si>
    <t xml:space="preserve">   Kultuurkapital</t>
  </si>
  <si>
    <t xml:space="preserve">   EAS</t>
  </si>
  <si>
    <t xml:space="preserve">   Muinsuskaitse amet</t>
  </si>
  <si>
    <t>3500.03</t>
  </si>
  <si>
    <t>Toetus valitsussektori sihtasutustelt</t>
  </si>
  <si>
    <t xml:space="preserve">   Tiigrihüppe SA</t>
  </si>
  <si>
    <t xml:space="preserve">   Keskonnainvesteeringute Keskus</t>
  </si>
  <si>
    <t xml:space="preserve">   Erasektori toetused</t>
  </si>
  <si>
    <t>3500.00</t>
  </si>
  <si>
    <t>3500</t>
  </si>
  <si>
    <t>3502</t>
  </si>
  <si>
    <t>Sihtotstarbelised toetused põhivara soetamiseks</t>
  </si>
  <si>
    <t>3502.00</t>
  </si>
  <si>
    <t xml:space="preserve">   Majandus ja kommunikatsiooniministeerium</t>
  </si>
  <si>
    <t>3502.02</t>
  </si>
  <si>
    <t>3502.03</t>
  </si>
  <si>
    <t xml:space="preserve">   Haapsalu NRK</t>
  </si>
  <si>
    <t>352.01</t>
  </si>
  <si>
    <t xml:space="preserve">     Toimetulekutoetus</t>
  </si>
  <si>
    <t xml:space="preserve">     Hooldaja toetus</t>
  </si>
  <si>
    <t xml:space="preserve">     Eraldis hariduse palgakuludeks</t>
  </si>
  <si>
    <t xml:space="preserve">     Eraldis hariduse investeeringuteks</t>
  </si>
  <si>
    <t xml:space="preserve">     Eraldis maakondlikeks ühisüritusteks</t>
  </si>
  <si>
    <t xml:space="preserve">     Palkade ühtlustamise vahendid</t>
  </si>
  <si>
    <t xml:space="preserve">     Täiendav eraldis riigieelarvest</t>
  </si>
  <si>
    <t>3823</t>
  </si>
  <si>
    <t>Intressi- ja viivisetulud muudelt finantsvaradelt</t>
  </si>
  <si>
    <t xml:space="preserve">  Muud tulud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</si>
  <si>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</si>
  <si>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Võlakirjade tagasiostmine mitteresidentidelt (-)</t>
  </si>
  <si>
    <t>2081.6.0</t>
  </si>
  <si>
    <t>Kapitaliliisingu maksed  (-)</t>
  </si>
  <si>
    <t xml:space="preserve">Muutus kassas ja hoiustes (suurenemine "-", vähenemine "+") </t>
  </si>
  <si>
    <t xml:space="preserve">   Haapsalu Kuurort AS aktsiate müügist laekunud vahendite jäägi muutus</t>
  </si>
  <si>
    <t xml:space="preserve"> </t>
  </si>
  <si>
    <t>Registrite haldamine</t>
  </si>
  <si>
    <t>Uurimus ja arendustöö</t>
  </si>
  <si>
    <t>Autorikaitse</t>
  </si>
  <si>
    <t>Kontserttegevus</t>
  </si>
  <si>
    <t>Hankekulud</t>
  </si>
  <si>
    <t>Lindistamis ja saatjakulud</t>
  </si>
  <si>
    <t xml:space="preserve">Edasiantav kulu </t>
  </si>
  <si>
    <t>Telefon</t>
  </si>
  <si>
    <t>Käibemaksukulu</t>
  </si>
  <si>
    <t>Maksuvõla intress</t>
  </si>
  <si>
    <t>Kapitaliliisingu intress</t>
  </si>
  <si>
    <t>Kultuurimaja kap.remont kultuurimaja</t>
  </si>
  <si>
    <t>Kultuurimaja kap.remont riik</t>
  </si>
  <si>
    <t>Linnuse remont</t>
  </si>
  <si>
    <t>2005 Linnuse projekti omafinantseering sh. valgustus</t>
  </si>
  <si>
    <t>2006-2007 Linnuse projekti ettevalmistus</t>
  </si>
  <si>
    <t>Kultuurikeskuse remondi omafinantseering</t>
  </si>
  <si>
    <t>Kinoaparatuuri rekonstrueerimisprojekti omafin.</t>
  </si>
  <si>
    <t>Tunnus</t>
  </si>
  <si>
    <t>TULUD</t>
  </si>
  <si>
    <t>Maksud</t>
  </si>
  <si>
    <t>Füüsilise isiku tulumaks</t>
  </si>
  <si>
    <t>Maamaks</t>
  </si>
  <si>
    <t>Müügimaks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</si>
  <si>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</si>
  <si>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</si>
  <si>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</si>
  <si>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</si>
  <si>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</si>
  <si>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</si>
  <si>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Töötajate töötasu</t>
  </si>
  <si>
    <t>Õppevahendid</t>
  </si>
  <si>
    <t>Eraldised</t>
  </si>
  <si>
    <t>Materiaalsete ja immateriaalsete varade soetamine ja renoveerimine</t>
  </si>
  <si>
    <t>Reservfond</t>
  </si>
  <si>
    <t>FINANTSEERIMISTEHINGUD</t>
  </si>
  <si>
    <t>Finantsvarade suurenemine (-)</t>
  </si>
  <si>
    <t>Aktsiate ja osade ost (-)</t>
  </si>
  <si>
    <t>Finantsvarade vähenemine (+)</t>
  </si>
  <si>
    <t>Aktsiate ja osade müük (+)</t>
  </si>
  <si>
    <t>Kohustuste suurenemine (+)</t>
  </si>
  <si>
    <t>Laenude võtmine valitsussektorisiseselt (+)</t>
  </si>
  <si>
    <t>Laenude võtmine muudelt residentidelt (+)</t>
  </si>
  <si>
    <t>Laenude võtmine mitteresidentidelt (+)</t>
  </si>
  <si>
    <t>Kohustuste vähenemine (-)</t>
  </si>
  <si>
    <t>Võetud laenude tagasimaksmine valitsussektorisiseselt (-)</t>
  </si>
  <si>
    <t>Võetud laenude tagasimaksmine muudele residentidele (-)</t>
  </si>
  <si>
    <t>Võetud laenude tagasimaksmine mitteresidentidele (-)</t>
  </si>
  <si>
    <t>KULUD TEGEVUSALADE JÄRGI</t>
  </si>
  <si>
    <t>Üldised valitsussektori teenused</t>
  </si>
  <si>
    <t>Valimised</t>
  </si>
  <si>
    <t>Omavalitsuste liikmemaks ja ühistegevuse kulud</t>
  </si>
  <si>
    <t>Valitsussektori võla teenindamine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</si>
  <si>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</si>
  <si>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</si>
  <si>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</si>
  <si>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</si>
  <si>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</si>
  <si>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</si>
  <si>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</si>
  <si>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</si>
  <si>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</si>
  <si>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</si>
  <si>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</si>
  <si>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</si>
  <si>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</si>
  <si>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</si>
  <si>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</si>
  <si>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</si>
  <si>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</si>
  <si>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</si>
  <si>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</si>
  <si>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</si>
  <si>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</si>
  <si>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</si>
  <si>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</si>
  <si>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</si>
  <si>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</si>
  <si>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</si>
  <si>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Töötasu</t>
  </si>
  <si>
    <t>Erisoodustuse maksud</t>
  </si>
  <si>
    <t>Sotsiaalmaks</t>
  </si>
  <si>
    <t>Töötuskindlustus</t>
  </si>
  <si>
    <t xml:space="preserve">Majandamiskulud </t>
  </si>
  <si>
    <t>Lähetused</t>
  </si>
  <si>
    <t>Personali koolitus</t>
  </si>
  <si>
    <t>Kinnist.,hoonete,ruumide maj.</t>
  </si>
  <si>
    <t>Sõidukite ülalpidamine</t>
  </si>
  <si>
    <t>Infotehnoloogia</t>
  </si>
  <si>
    <t>Inventari kulud</t>
  </si>
  <si>
    <t>Toitlustamine</t>
  </si>
  <si>
    <t>LV tasuta toitlustamine</t>
  </si>
  <si>
    <t>Rajatiste ja hoonete renoveerimine sh.</t>
  </si>
  <si>
    <t>Haapsalu Gümnaasium</t>
  </si>
  <si>
    <t>Haapsalu Wiedemanni Gümnaasium</t>
  </si>
  <si>
    <t>Haapsalu Üldgümnaasium</t>
  </si>
  <si>
    <t>Haapsalu Linna Algkool</t>
  </si>
  <si>
    <t>Haapsalu Täiskasvanute Gümnaasium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</si>
  <si>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</si>
  <si>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</si>
  <si>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</si>
  <si>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</si>
  <si>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</si>
  <si>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</si>
  <si>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Läänemaa Spordikool</t>
  </si>
  <si>
    <t>Haapsalu Muusikakool</t>
  </si>
  <si>
    <t>Haapsalu Kunstikool</t>
  </si>
  <si>
    <t>Haapsalu Lastekeskus</t>
  </si>
  <si>
    <t>Lääne Maakonna Keskraamatukogu</t>
  </si>
  <si>
    <t>Haapsalu Kultuurikeskus</t>
  </si>
  <si>
    <t>Intressi-, viivise-, kohustistasu kulud</t>
  </si>
  <si>
    <t>Raudteemuuseum</t>
  </si>
  <si>
    <t>Haapsalu Sotsiaalmaja</t>
  </si>
  <si>
    <t>toimetulekuklassi signalisatsiooni ehitus</t>
  </si>
  <si>
    <t>Linna teed ja tänavad</t>
  </si>
  <si>
    <t>Üldmajanduslikud arendusprojektid</t>
  </si>
  <si>
    <t>Jäätmekäitlus (prügimajandus)</t>
  </si>
  <si>
    <t>Haljastus</t>
  </si>
  <si>
    <t xml:space="preserve">Kultuuriüritused </t>
  </si>
  <si>
    <t>Tululiik</t>
  </si>
  <si>
    <t>Laekumine majandustegevusest</t>
  </si>
  <si>
    <t>Laekumine haridusasutuste majandustegevusest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</si>
  <si>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</si>
  <si>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</si>
  <si>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</si>
  <si>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</si>
  <si>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</si>
  <si>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Muud huvialakeskused</t>
  </si>
  <si>
    <t>Muu hariduskulu</t>
  </si>
  <si>
    <t>Majandamiskulu</t>
  </si>
  <si>
    <t>Saun</t>
  </si>
  <si>
    <t>Turism ( I-PUNKT)</t>
  </si>
  <si>
    <t>Muud kommunaalmajanduse teenused sh.</t>
  </si>
  <si>
    <t>Tervishoiuüritused</t>
  </si>
  <si>
    <t>Materiaalsete varade soetamine (Haapsalu Spordibaasid OÜ Veekeskus)</t>
  </si>
  <si>
    <t>Eraldised tegevuse toetamiseks ja ürituste korraldamiseks</t>
  </si>
  <si>
    <t>Spordibaaside haldamine ( Haapsalu Spordibaasid OÜ)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</si>
  <si>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</si>
  <si>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</si>
  <si>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</si>
  <si>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</si>
  <si>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</si>
  <si>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</si>
  <si>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</si>
  <si>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</si>
  <si>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</si>
  <si>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</si>
  <si>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</si>
  <si>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</si>
  <si>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</si>
  <si>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</si>
  <si>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</si>
  <si>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</si>
  <si>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</si>
  <si>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</si>
  <si>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</si>
  <si>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</si>
  <si>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</si>
  <si>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</si>
  <si>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</si>
  <si>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</si>
  <si>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</si>
  <si>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</si>
  <si>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</si>
  <si>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Sauna teenus</t>
  </si>
  <si>
    <t>Raamatukogu</t>
  </si>
  <si>
    <t>Materiaalsete ja immateriaalsete varade soetamine ja renoveerimine(Raudteejaam)</t>
  </si>
  <si>
    <t>Sõidu- ja kõnniteede remont</t>
  </si>
  <si>
    <t>Laekumised elamu ja kommunaalasutuste majandustegevusest</t>
  </si>
  <si>
    <t>Linnavaraamet</t>
  </si>
  <si>
    <t>KONTROLL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</si>
  <si>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</si>
  <si>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</si>
  <si>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</si>
  <si>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</si>
  <si>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</si>
  <si>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</si>
  <si>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</si>
  <si>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</si>
  <si>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</si>
  <si>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</si>
  <si>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</si>
  <si>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</si>
  <si>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</si>
  <si>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</si>
  <si>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Ühekordsed toetused eakatele</t>
  </si>
  <si>
    <t>MTÜ Läänemaa pensionäride Ühenduse toetus</t>
  </si>
  <si>
    <t>FC Flora leping</t>
  </si>
  <si>
    <t>Osavõtt messidest</t>
  </si>
  <si>
    <t>Elamu- ja kommunaalmajandus</t>
  </si>
  <si>
    <t>Geoinfosüsteem</t>
  </si>
  <si>
    <t>Üldplaneering</t>
  </si>
  <si>
    <t>Laenu intressid</t>
  </si>
  <si>
    <t>Tänavate märgistamine, liiklusmärkide paigaldamine</t>
  </si>
  <si>
    <t>Prügivedu</t>
  </si>
  <si>
    <t>Maakorralduslikud teenused sh.</t>
  </si>
  <si>
    <t>Elekter</t>
  </si>
  <si>
    <t>Maakondlikud üritused</t>
  </si>
  <si>
    <t>Intressid</t>
  </si>
  <si>
    <t>Eesti Linnade Liidu liikmemaks</t>
  </si>
  <si>
    <t>Läänemaa KOV Liidu liikmemaks</t>
  </si>
  <si>
    <t>Sõidusoodustused pensionäridele (Haapsalu Autobaas AS)</t>
  </si>
  <si>
    <t>MATERIAALSETE JA IMMATERIAALSETE VARADE SOETAMINE JA RENOVEERIMINE</t>
  </si>
  <si>
    <t>Personalikulud</t>
  </si>
  <si>
    <t>Sotsiaalse kaitse haldamine</t>
  </si>
  <si>
    <t xml:space="preserve">         -Toiduraha</t>
  </si>
  <si>
    <t xml:space="preserve">          -Toiduraha</t>
  </si>
  <si>
    <t xml:space="preserve">          -Õpperaha</t>
  </si>
  <si>
    <t>Tänavavalgustus</t>
  </si>
  <si>
    <t xml:space="preserve">         -Õpperaha</t>
  </si>
  <si>
    <t xml:space="preserve">          -Tasulised teenused</t>
  </si>
  <si>
    <t>Tulu varadelt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</si>
  <si>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</si>
  <si>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</si>
  <si>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</si>
  <si>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</si>
  <si>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</si>
  <si>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</si>
  <si>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>Keskkonnakaitse</t>
  </si>
  <si>
    <t>Laenu andmed</t>
  </si>
  <si>
    <t>KOKKU</t>
  </si>
  <si>
    <t>Kokku,sellest</t>
  </si>
  <si>
    <t>põhiosa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</si>
  <si>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</si>
  <si>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</si>
  <si>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</si>
  <si>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</si>
  <si>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</si>
  <si>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</si>
  <si>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</si>
  <si>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</si>
  <si>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</si>
  <si>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</si>
  <si>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</si>
  <si>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2006.a</t>
  </si>
  <si>
    <t>2007.a</t>
  </si>
  <si>
    <t>2008.a</t>
  </si>
  <si>
    <t>2009.a</t>
  </si>
  <si>
    <t>2010.a</t>
  </si>
  <si>
    <t>2011.a</t>
  </si>
  <si>
    <t>Laekumised kultuuri- ja kunstiasutuste majandustegevusest</t>
  </si>
  <si>
    <t>Paralepa rulatee projekteerimine ja ehitus</t>
  </si>
  <si>
    <t>01112</t>
  </si>
  <si>
    <t>50</t>
  </si>
  <si>
    <t>55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</si>
  <si>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</si>
  <si>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</si>
  <si>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</si>
  <si>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</si>
  <si>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</si>
  <si>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</si>
  <si>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>ehitusprojekt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</si>
  <si>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</si>
  <si>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</si>
  <si>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</si>
  <si>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</si>
  <si>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</si>
  <si>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</si>
  <si>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</si>
  <si>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</si>
  <si>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</si>
  <si>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</si>
  <si>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</si>
  <si>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</si>
  <si>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</si>
  <si>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</si>
  <si>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</si>
  <si>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</si>
  <si>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3812</t>
  </si>
  <si>
    <t>MUUD TULUD</t>
  </si>
  <si>
    <t>382</t>
  </si>
  <si>
    <t>3820</t>
  </si>
  <si>
    <t>Intressi- ja viivisetulud hoiustelt</t>
  </si>
  <si>
    <t>3825</t>
  </si>
  <si>
    <t>388</t>
  </si>
  <si>
    <t>3880</t>
  </si>
  <si>
    <t>3888</t>
  </si>
  <si>
    <t>Eespool nimetamata muud tulud</t>
  </si>
  <si>
    <t>35</t>
  </si>
  <si>
    <t xml:space="preserve">TOETUSED </t>
  </si>
  <si>
    <t>Sihtotstarbelised toetused jooksvateks kuludeks</t>
  </si>
  <si>
    <t>Toetused riigilt ja riigiasutustelt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</si>
  <si>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</si>
  <si>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</si>
  <si>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</si>
  <si>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</si>
  <si>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</si>
  <si>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</si>
  <si>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</si>
  <si>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</si>
  <si>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</si>
  <si>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</si>
  <si>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</si>
  <si>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</si>
  <si>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3238</t>
  </si>
  <si>
    <t>Edasiantav tulu ja tulud kulude edasiandmisest</t>
  </si>
  <si>
    <t xml:space="preserve">   Linnavaraameti hooldusmajade soe ja vesi</t>
  </si>
  <si>
    <t>01111</t>
  </si>
  <si>
    <t>Muu avalik kord ja julgeolek</t>
  </si>
  <si>
    <t>04</t>
  </si>
  <si>
    <t>04730</t>
  </si>
  <si>
    <t>05</t>
  </si>
  <si>
    <t>06</t>
  </si>
  <si>
    <t>Elamumajanduse arendamine sh.</t>
  </si>
  <si>
    <t>Kommunaalmajanduse arendamine</t>
  </si>
  <si>
    <t>Elamu- ja kommunaalmajanduse haldamine</t>
  </si>
  <si>
    <t>Muu tervishoid, tervishoiu haldamine</t>
  </si>
  <si>
    <t>Kindlustamata isikute ravikulud</t>
  </si>
  <si>
    <t>Muud tervishoiu kulud</t>
  </si>
  <si>
    <t>08</t>
  </si>
  <si>
    <t>081011</t>
  </si>
  <si>
    <t>Sporditegevus, organisatsioonid</t>
  </si>
  <si>
    <t>Haapsalu Hanko regati toetus</t>
  </si>
  <si>
    <t>081051</t>
  </si>
  <si>
    <t>081052</t>
  </si>
  <si>
    <t>081061</t>
  </si>
  <si>
    <t>082011</t>
  </si>
  <si>
    <t>082021</t>
  </si>
  <si>
    <t>082031</t>
  </si>
  <si>
    <t>09</t>
  </si>
  <si>
    <t>091101</t>
  </si>
  <si>
    <t>091102</t>
  </si>
  <si>
    <t>091103</t>
  </si>
  <si>
    <t>091104</t>
  </si>
  <si>
    <t>091105</t>
  </si>
  <si>
    <t>Algkoolid</t>
  </si>
  <si>
    <t>092111</t>
  </si>
  <si>
    <t>Gümnaasiumid</t>
  </si>
  <si>
    <t>092201</t>
  </si>
  <si>
    <t>092202</t>
  </si>
  <si>
    <t>0922011</t>
  </si>
  <si>
    <t>092203</t>
  </si>
  <si>
    <t>092211</t>
  </si>
  <si>
    <t>10200</t>
  </si>
  <si>
    <t>Eakate sotsiaalne kaitse</t>
  </si>
  <si>
    <t>Perekondade ja laste sotsiaalne kaitse</t>
  </si>
  <si>
    <t>Muu sotsiaalsete riskirühmade kaitse</t>
  </si>
  <si>
    <t>092204</t>
  </si>
  <si>
    <t>20.5</t>
  </si>
  <si>
    <t>2081.5.8</t>
  </si>
  <si>
    <t>2081.6.8</t>
  </si>
  <si>
    <t>2081.6.9</t>
  </si>
  <si>
    <t>2082.6</t>
  </si>
  <si>
    <t>01</t>
  </si>
  <si>
    <t>10</t>
  </si>
  <si>
    <t>Administreerimiskulud</t>
  </si>
  <si>
    <t>Sõidukulud</t>
  </si>
  <si>
    <t>Päevarahad</t>
  </si>
  <si>
    <t>Koolituskulud</t>
  </si>
  <si>
    <t>Muud õppevahendid</t>
  </si>
  <si>
    <t xml:space="preserve">   Haapsalu Linnavalitsuse kapitaliliisingu maksed</t>
  </si>
  <si>
    <t>Masinate ja seadmete kulud</t>
  </si>
  <si>
    <t>Töötajate Töötasu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</si>
  <si>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</si>
  <si>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</si>
  <si>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</si>
  <si>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</si>
  <si>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</si>
  <si>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</si>
  <si>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Andmesideteenus</t>
  </si>
  <si>
    <t xml:space="preserve">   -Spordihoone+ staadion</t>
  </si>
  <si>
    <t xml:space="preserve">   Munitsipaalkorterite üüritulud</t>
  </si>
  <si>
    <t xml:space="preserve">   Äripindade üüritulu</t>
  </si>
  <si>
    <t xml:space="preserve">      - Toitlustamine</t>
  </si>
  <si>
    <t xml:space="preserve">      - Transport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</si>
  <si>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</si>
  <si>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</si>
  <si>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</si>
  <si>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</si>
  <si>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</si>
  <si>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</si>
  <si>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</si>
  <si>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Muud keskkonnaprojektid</t>
  </si>
  <si>
    <t>Väike-Viigi ümbruse haljastusprojekti elluviimine</t>
  </si>
  <si>
    <t>Lillede istutus ja hooldus</t>
  </si>
  <si>
    <t>Kõnni- ja pargiteede hooldus ja koristus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</si>
  <si>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</si>
  <si>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</si>
  <si>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</si>
  <si>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Väike-Viigi süvenduse omafinantseering</t>
  </si>
  <si>
    <t>Terviseedendus ja projektid</t>
  </si>
  <si>
    <t xml:space="preserve">    -piletimüük</t>
  </si>
  <si>
    <t xml:space="preserve">    -reklaamid</t>
  </si>
  <si>
    <t xml:space="preserve">    -kultuuriline teenindamine</t>
  </si>
  <si>
    <t xml:space="preserve">Turundus- trükised, suveniirid, </t>
  </si>
  <si>
    <t>Tänavate koristus ja hooldus (hankeleping)</t>
  </si>
  <si>
    <t>Välissuhtlus (Sõpruslinnade vastuvõtt)</t>
  </si>
  <si>
    <t xml:space="preserve">   Majandus- ja kommunikatsiooniministeerium (teede korrashoid)</t>
  </si>
  <si>
    <t xml:space="preserve">   Reklaampinna üür</t>
  </si>
  <si>
    <t xml:space="preserve">   Linnavaraameti hooldusmajade võlgade laekumine</t>
  </si>
  <si>
    <t>MTÜ Läänemaa Kriisiabikeskus tegevuse toetamine</t>
  </si>
  <si>
    <t>Koolitoidu toetus koolides ja lasteaedades</t>
  </si>
  <si>
    <t>Võlanõustamine</t>
  </si>
  <si>
    <t>Haapsalu linna 2006. a koondeelarve finantseerimistehingud</t>
  </si>
  <si>
    <t xml:space="preserve">      - Majutus</t>
  </si>
  <si>
    <t xml:space="preserve">      - Muud teenused</t>
  </si>
  <si>
    <t xml:space="preserve">SEB EESTI ÜHISPANK </t>
  </si>
  <si>
    <t>SEB EESTI ÜHISPANK -Gümnaasium</t>
  </si>
  <si>
    <t>intress Euribor + 0,7%= 3,1</t>
  </si>
  <si>
    <t>intress Euribor+0,5%=2,9%</t>
  </si>
  <si>
    <t>intress Euribor + 0,5%= 2,9%</t>
  </si>
  <si>
    <t>2014.a</t>
  </si>
  <si>
    <t>2015.a</t>
  </si>
  <si>
    <t xml:space="preserve">KONTROLL </t>
  </si>
  <si>
    <t xml:space="preserve">Haapsalu Muusikakooli </t>
  </si>
  <si>
    <t xml:space="preserve">Haapsalu Kunstikooli </t>
  </si>
  <si>
    <t>Laekumised teiste KOV õpilaste koolituse eest Haapsalu haridusasutustes</t>
  </si>
  <si>
    <t xml:space="preserve"> -Rootsi rahvakool Eestis tegevustoetus</t>
  </si>
  <si>
    <t xml:space="preserve">Materiaalsete ja immateriaalsete varade soetamine ja renoveerimine </t>
  </si>
  <si>
    <t>Personalikulu</t>
  </si>
  <si>
    <t>KULUD MAJANDUSLIKU SISU (artiklite) JÄRGI KOKKU</t>
  </si>
  <si>
    <t>Allasutuste üüritulud sh.</t>
  </si>
  <si>
    <t>Muud üüritulud</t>
  </si>
  <si>
    <t>Tulud-Finantseerimine-Kulud (LISAFINANTSEERIMISE VAJADUS)</t>
  </si>
  <si>
    <t xml:space="preserve">Eraldised </t>
  </si>
  <si>
    <t>081062</t>
  </si>
  <si>
    <t>Seltsitegevus</t>
  </si>
  <si>
    <t xml:space="preserve"> - Muud toetused</t>
  </si>
  <si>
    <t>091106</t>
  </si>
  <si>
    <t>Eraldised puudega isikute hooldajale</t>
  </si>
  <si>
    <t>Materiaalsete ja immateriaalsete varade soetamine ja renoveerimine (sotsiaalkorterid)</t>
  </si>
  <si>
    <t>Lisa 1</t>
  </si>
  <si>
    <t>Lisa 2</t>
  </si>
  <si>
    <t>Lisa 3</t>
  </si>
  <si>
    <t>Lisa 4</t>
  </si>
  <si>
    <t>Lisa 5</t>
  </si>
  <si>
    <t xml:space="preserve">   Lasteaed TAREKE </t>
  </si>
  <si>
    <t xml:space="preserve">   Haapsalu Kultuurikeskus</t>
  </si>
  <si>
    <t xml:space="preserve">   Haapsalu Sotsiaalmaja</t>
  </si>
  <si>
    <t>Kapitalirendid</t>
  </si>
  <si>
    <t>Haapsalu linna 2006.a  laenude, kapitalirendi ja intresside maksed</t>
  </si>
  <si>
    <t xml:space="preserve"> -Läänemaa Kutsehariduskeskus</t>
  </si>
  <si>
    <t xml:space="preserve"> -Reserv muuks hariduskuluks</t>
  </si>
  <si>
    <t>Kinnitatud</t>
  </si>
  <si>
    <t xml:space="preserve">  Muu avalik kord</t>
  </si>
  <si>
    <t>Riikliku investeeringu KOIT kava raames teostatava renoveerimise linna poolne osalus</t>
  </si>
  <si>
    <t>Haapsalu Piiskopilinnuse 2006-2007 investeerimisprojekti omaosalus ja ettevalmistus</t>
  </si>
  <si>
    <t>Karja ja Kalda tänavate rekonstrueerimine, sadeveetrassid ja valgustus</t>
  </si>
  <si>
    <t>Sotsiaalmajas asuva toimetulekuklassi remondi omaosalus</t>
  </si>
  <si>
    <t>Muud projektid, sh. Aafrika ranna, Kastinina ja Väike-Viigi arendamise projekti ettevalmistus toetuse taotlemiseks</t>
  </si>
  <si>
    <t xml:space="preserve">   laen Karja ja Kalda tn. rekonstrueerimiseks</t>
  </si>
  <si>
    <t>Eelarve</t>
  </si>
  <si>
    <t>Haapsalu Linna  Eelarve tulude struktuur</t>
  </si>
  <si>
    <t>Haapsalu Linna Eelarve kulude  struktuur</t>
  </si>
  <si>
    <t>Toetused riigilt</t>
  </si>
  <si>
    <t>Vaba aeg, kultuur ja religioon</t>
  </si>
  <si>
    <t>Kulud kokku</t>
  </si>
  <si>
    <t>Tulud kokku</t>
  </si>
  <si>
    <t>2004a.</t>
  </si>
  <si>
    <t>Suurenemine</t>
  </si>
  <si>
    <t>%</t>
  </si>
  <si>
    <t>summas</t>
  </si>
  <si>
    <t>Haapsalu linna 2006 aasta koondeelarve</t>
  </si>
  <si>
    <t>Tulud</t>
  </si>
  <si>
    <t>Kulud</t>
  </si>
  <si>
    <t>Finantseerimistehingud</t>
  </si>
  <si>
    <t>Linna kassa jäägi vähenemine</t>
  </si>
  <si>
    <t>Finantseerimistehingud kokku</t>
  </si>
  <si>
    <t>Laenude ja liisingute tagasimaks</t>
  </si>
  <si>
    <t>Uute laenude võtmine</t>
  </si>
  <si>
    <t>Aktsiate ja osaluste müük</t>
  </si>
  <si>
    <t>Aktsiate ja osaluste omandamine</t>
  </si>
  <si>
    <t>27.01.2006.a määrusega nr 02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</si>
</sst>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1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Times New Roman"/>
      <family val="1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b/>
      <i/>
      <sz val="9"/>
      <name val="Arial"/>
      <family val="2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b/>
      <i/>
      <sz val="8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1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 horizontal="left"/>
    </xf>
    <xf numFmtId="3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49" fontId="10" fillId="0" borderId="6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2" borderId="6" xfId="19" applyFont="1" applyFill="1" applyBorder="1" applyAlignment="1">
      <alignment/>
      <protection/>
    </xf>
    <xf numFmtId="3" fontId="0" fillId="0" borderId="6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7" fillId="2" borderId="8" xfId="0" applyFont="1" applyFill="1" applyBorder="1" applyAlignment="1">
      <alignment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/>
    </xf>
    <xf numFmtId="49" fontId="14" fillId="0" borderId="6" xfId="0" applyNumberFormat="1" applyFont="1" applyBorder="1" applyAlignment="1">
      <alignment horizontal="right"/>
    </xf>
    <xf numFmtId="0" fontId="14" fillId="0" borderId="9" xfId="0" applyFont="1" applyBorder="1" applyAlignment="1">
      <alignment/>
    </xf>
    <xf numFmtId="0" fontId="7" fillId="2" borderId="9" xfId="0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4" fillId="0" borderId="6" xfId="0" applyFont="1" applyBorder="1" applyAlignment="1">
      <alignment wrapText="1"/>
    </xf>
    <xf numFmtId="49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49" fontId="0" fillId="0" borderId="6" xfId="19" applyNumberFormat="1" applyFont="1" applyFill="1" applyBorder="1" applyAlignment="1">
      <alignment horizontal="left"/>
      <protection/>
    </xf>
    <xf numFmtId="49" fontId="7" fillId="2" borderId="5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2" fillId="0" borderId="6" xfId="19" applyFont="1" applyFill="1" applyBorder="1" applyAlignment="1">
      <alignment/>
      <protection/>
    </xf>
    <xf numFmtId="3" fontId="0" fillId="0" borderId="6" xfId="16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20" fillId="0" borderId="6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left" indent="1"/>
    </xf>
    <xf numFmtId="3" fontId="10" fillId="0" borderId="7" xfId="0" applyNumberFormat="1" applyFont="1" applyBorder="1" applyAlignment="1">
      <alignment/>
    </xf>
    <xf numFmtId="0" fontId="1" fillId="0" borderId="0" xfId="0" applyFont="1" applyFill="1" applyAlignment="1">
      <alignment/>
    </xf>
    <xf numFmtId="49" fontId="7" fillId="2" borderId="6" xfId="19" applyNumberFormat="1" applyFont="1" applyFill="1" applyBorder="1" applyAlignment="1">
      <alignment horizontal="left"/>
      <protection/>
    </xf>
    <xf numFmtId="0" fontId="14" fillId="0" borderId="6" xfId="19" applyFont="1" applyFill="1" applyBorder="1" applyAlignment="1">
      <alignment wrapText="1"/>
      <protection/>
    </xf>
    <xf numFmtId="49" fontId="1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12" fillId="0" borderId="6" xfId="19" applyFont="1" applyFill="1" applyBorder="1">
      <alignment/>
      <protection/>
    </xf>
    <xf numFmtId="0" fontId="12" fillId="0" borderId="7" xfId="19" applyFont="1" applyFill="1" applyBorder="1" applyAlignment="1">
      <alignment wrapText="1"/>
      <protection/>
    </xf>
    <xf numFmtId="0" fontId="12" fillId="0" borderId="6" xfId="19" applyFont="1" applyFill="1" applyBorder="1" applyAlignment="1">
      <alignment wrapText="1"/>
      <protection/>
    </xf>
    <xf numFmtId="3" fontId="12" fillId="0" borderId="6" xfId="16" applyNumberFormat="1" applyFont="1" applyBorder="1" applyAlignment="1">
      <alignment horizontal="right"/>
    </xf>
    <xf numFmtId="49" fontId="12" fillId="0" borderId="5" xfId="0" applyNumberFormat="1" applyFont="1" applyBorder="1" applyAlignment="1">
      <alignment horizontal="center"/>
    </xf>
    <xf numFmtId="0" fontId="12" fillId="0" borderId="5" xfId="19" applyFont="1" applyFill="1" applyBorder="1" applyAlignment="1">
      <alignment/>
      <protection/>
    </xf>
    <xf numFmtId="49" fontId="12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49" fontId="12" fillId="0" borderId="7" xfId="0" applyNumberFormat="1" applyFont="1" applyBorder="1" applyAlignment="1">
      <alignment horizontal="center"/>
    </xf>
    <xf numFmtId="0" fontId="12" fillId="0" borderId="7" xfId="19" applyFont="1" applyFill="1" applyBorder="1" applyAlignment="1">
      <alignment/>
      <protection/>
    </xf>
    <xf numFmtId="0" fontId="12" fillId="0" borderId="5" xfId="19" applyFont="1" applyFill="1" applyBorder="1">
      <alignment/>
      <protection/>
    </xf>
    <xf numFmtId="0" fontId="12" fillId="0" borderId="9" xfId="0" applyFont="1" applyBorder="1" applyAlignment="1">
      <alignment/>
    </xf>
    <xf numFmtId="49" fontId="12" fillId="0" borderId="7" xfId="19" applyNumberFormat="1" applyFont="1" applyFill="1" applyBorder="1" applyAlignment="1">
      <alignment horizontal="center"/>
      <protection/>
    </xf>
    <xf numFmtId="0" fontId="10" fillId="0" borderId="6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49" fontId="12" fillId="0" borderId="6" xfId="0" applyNumberFormat="1" applyFont="1" applyFill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11" xfId="0" applyFont="1" applyBorder="1" applyAlignment="1">
      <alignment horizontal="left" indent="1"/>
    </xf>
    <xf numFmtId="0" fontId="10" fillId="0" borderId="0" xfId="0" applyFont="1" applyAlignment="1">
      <alignment/>
    </xf>
    <xf numFmtId="49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1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9" fillId="0" borderId="6" xfId="0" applyNumberFormat="1" applyFont="1" applyBorder="1" applyAlignment="1">
      <alignment/>
    </xf>
    <xf numFmtId="0" fontId="9" fillId="0" borderId="18" xfId="0" applyFont="1" applyBorder="1" applyAlignment="1">
      <alignment/>
    </xf>
    <xf numFmtId="1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8" xfId="0" applyFont="1" applyBorder="1" applyAlignment="1">
      <alignment/>
    </xf>
    <xf numFmtId="1" fontId="8" fillId="0" borderId="19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16" xfId="16" applyNumberFormat="1" applyFont="1" applyBorder="1" applyAlignment="1">
      <alignment horizontal="right"/>
    </xf>
    <xf numFmtId="1" fontId="9" fillId="0" borderId="20" xfId="16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10" fontId="9" fillId="0" borderId="7" xfId="20" applyNumberFormat="1" applyFont="1" applyBorder="1" applyAlignment="1">
      <alignment/>
    </xf>
    <xf numFmtId="1" fontId="9" fillId="0" borderId="22" xfId="20" applyNumberFormat="1" applyFont="1" applyBorder="1" applyAlignment="1">
      <alignment/>
    </xf>
    <xf numFmtId="0" fontId="9" fillId="0" borderId="23" xfId="0" applyFont="1" applyBorder="1" applyAlignment="1">
      <alignment/>
    </xf>
    <xf numFmtId="10" fontId="9" fillId="0" borderId="11" xfId="20" applyNumberFormat="1" applyFont="1" applyBorder="1" applyAlignment="1">
      <alignment/>
    </xf>
    <xf numFmtId="1" fontId="9" fillId="0" borderId="24" xfId="20" applyNumberFormat="1" applyFont="1" applyBorder="1" applyAlignment="1">
      <alignment/>
    </xf>
    <xf numFmtId="0" fontId="25" fillId="0" borderId="21" xfId="0" applyFont="1" applyBorder="1" applyAlignment="1">
      <alignment/>
    </xf>
    <xf numFmtId="10" fontId="25" fillId="0" borderId="7" xfId="20" applyNumberFormat="1" applyFont="1" applyBorder="1" applyAlignment="1">
      <alignment/>
    </xf>
    <xf numFmtId="0" fontId="25" fillId="0" borderId="25" xfId="0" applyFont="1" applyBorder="1" applyAlignment="1">
      <alignment/>
    </xf>
    <xf numFmtId="10" fontId="25" fillId="0" borderId="5" xfId="20" applyNumberFormat="1" applyFont="1" applyBorder="1" applyAlignment="1">
      <alignment/>
    </xf>
    <xf numFmtId="1" fontId="9" fillId="0" borderId="26" xfId="20" applyNumberFormat="1" applyFont="1" applyBorder="1" applyAlignment="1">
      <alignment/>
    </xf>
    <xf numFmtId="0" fontId="9" fillId="0" borderId="27" xfId="0" applyFont="1" applyBorder="1" applyAlignment="1">
      <alignment/>
    </xf>
    <xf numFmtId="10" fontId="9" fillId="0" borderId="28" xfId="20" applyNumberFormat="1" applyFont="1" applyBorder="1" applyAlignment="1">
      <alignment/>
    </xf>
    <xf numFmtId="1" fontId="9" fillId="0" borderId="29" xfId="20" applyNumberFormat="1" applyFont="1" applyBorder="1" applyAlignment="1">
      <alignment/>
    </xf>
    <xf numFmtId="0" fontId="10" fillId="0" borderId="11" xfId="0" applyFont="1" applyBorder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/>
    </xf>
    <xf numFmtId="49" fontId="18" fillId="0" borderId="6" xfId="19" applyNumberFormat="1" applyFont="1" applyFill="1" applyBorder="1" applyAlignment="1">
      <alignment horizontal="center"/>
      <protection/>
    </xf>
    <xf numFmtId="3" fontId="21" fillId="0" borderId="6" xfId="0" applyNumberFormat="1" applyFont="1" applyBorder="1" applyAlignment="1" applyProtection="1">
      <alignment/>
      <protection/>
    </xf>
    <xf numFmtId="49" fontId="18" fillId="0" borderId="6" xfId="0" applyNumberFormat="1" applyFont="1" applyFill="1" applyBorder="1" applyAlignment="1">
      <alignment horizontal="center"/>
    </xf>
    <xf numFmtId="3" fontId="21" fillId="0" borderId="6" xfId="0" applyNumberFormat="1" applyFont="1" applyBorder="1" applyAlignment="1">
      <alignment/>
    </xf>
    <xf numFmtId="0" fontId="28" fillId="0" borderId="0" xfId="0" applyFont="1" applyAlignment="1">
      <alignment/>
    </xf>
    <xf numFmtId="3" fontId="22" fillId="0" borderId="6" xfId="0" applyNumberFormat="1" applyFont="1" applyBorder="1" applyAlignment="1">
      <alignment/>
    </xf>
    <xf numFmtId="49" fontId="18" fillId="0" borderId="9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21" fillId="0" borderId="6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26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 applyProtection="1">
      <alignment/>
      <protection locked="0"/>
    </xf>
    <xf numFmtId="3" fontId="7" fillId="0" borderId="6" xfId="16" applyNumberFormat="1" applyFont="1" applyBorder="1" applyAlignment="1" applyProtection="1">
      <alignment horizontal="right"/>
      <protection locked="0"/>
    </xf>
    <xf numFmtId="3" fontId="0" fillId="0" borderId="6" xfId="0" applyNumberFormat="1" applyFont="1" applyBorder="1" applyAlignment="1">
      <alignment/>
    </xf>
    <xf numFmtId="49" fontId="7" fillId="0" borderId="5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49" fontId="7" fillId="0" borderId="6" xfId="19" applyNumberFormat="1" applyFont="1" applyFill="1" applyBorder="1" applyAlignment="1">
      <alignment horizontal="left"/>
      <protection/>
    </xf>
    <xf numFmtId="3" fontId="7" fillId="0" borderId="11" xfId="19" applyNumberFormat="1" applyFont="1" applyFill="1" applyBorder="1" applyProtection="1">
      <alignment/>
      <protection/>
    </xf>
    <xf numFmtId="0" fontId="26" fillId="0" borderId="0" xfId="0" applyFont="1" applyFill="1" applyAlignment="1">
      <alignment/>
    </xf>
    <xf numFmtId="3" fontId="0" fillId="0" borderId="6" xfId="0" applyNumberFormat="1" applyFont="1" applyFill="1" applyBorder="1" applyAlignment="1" applyProtection="1">
      <alignment/>
      <protection locked="0"/>
    </xf>
    <xf numFmtId="3" fontId="7" fillId="0" borderId="6" xfId="0" applyNumberFormat="1" applyFont="1" applyFill="1" applyBorder="1" applyAlignment="1" applyProtection="1">
      <alignment/>
      <protection locked="0"/>
    </xf>
    <xf numFmtId="3" fontId="7" fillId="0" borderId="6" xfId="16" applyNumberFormat="1" applyFont="1" applyFill="1" applyBorder="1" applyAlignment="1" applyProtection="1">
      <alignment horizontal="right"/>
      <protection locked="0"/>
    </xf>
    <xf numFmtId="3" fontId="0" fillId="0" borderId="6" xfId="16" applyNumberFormat="1" applyFont="1" applyFill="1" applyBorder="1" applyAlignment="1">
      <alignment horizontal="right"/>
    </xf>
    <xf numFmtId="49" fontId="7" fillId="0" borderId="5" xfId="19" applyNumberFormat="1" applyFont="1" applyFill="1" applyBorder="1" applyAlignment="1">
      <alignment horizontal="left"/>
      <protection/>
    </xf>
    <xf numFmtId="3" fontId="7" fillId="0" borderId="5" xfId="0" applyNumberFormat="1" applyFont="1" applyBorder="1" applyAlignment="1" applyProtection="1">
      <alignment/>
      <protection locked="0"/>
    </xf>
    <xf numFmtId="3" fontId="14" fillId="0" borderId="6" xfId="16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3" fontId="14" fillId="0" borderId="5" xfId="0" applyNumberFormat="1" applyFont="1" applyBorder="1" applyAlignment="1" applyProtection="1">
      <alignment/>
      <protection locked="0"/>
    </xf>
    <xf numFmtId="3" fontId="14" fillId="0" borderId="6" xfId="0" applyNumberFormat="1" applyFont="1" applyBorder="1" applyAlignment="1" applyProtection="1">
      <alignment/>
      <protection locked="0"/>
    </xf>
    <xf numFmtId="49" fontId="0" fillId="0" borderId="9" xfId="19" applyNumberFormat="1" applyFont="1" applyFill="1" applyBorder="1" applyAlignment="1">
      <alignment horizontal="center"/>
      <protection/>
    </xf>
    <xf numFmtId="3" fontId="0" fillId="0" borderId="5" xfId="0" applyNumberFormat="1" applyFont="1" applyBorder="1" applyAlignment="1" applyProtection="1">
      <alignment/>
      <protection locked="0"/>
    </xf>
    <xf numFmtId="3" fontId="14" fillId="0" borderId="5" xfId="0" applyNumberFormat="1" applyFont="1" applyBorder="1" applyAlignment="1">
      <alignment/>
    </xf>
    <xf numFmtId="49" fontId="0" fillId="0" borderId="6" xfId="19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49" fontId="7" fillId="0" borderId="30" xfId="19" applyNumberFormat="1" applyFont="1" applyFill="1" applyBorder="1" applyAlignment="1">
      <alignment horizontal="left"/>
      <protection/>
    </xf>
    <xf numFmtId="49" fontId="0" fillId="0" borderId="7" xfId="19" applyNumberFormat="1" applyFont="1" applyFill="1" applyBorder="1" applyAlignment="1">
      <alignment horizontal="center"/>
      <protection/>
    </xf>
    <xf numFmtId="49" fontId="0" fillId="0" borderId="6" xfId="0" applyNumberFormat="1" applyFont="1" applyFill="1" applyBorder="1" applyAlignment="1">
      <alignment horizontal="center"/>
    </xf>
    <xf numFmtId="49" fontId="14" fillId="0" borderId="6" xfId="19" applyNumberFormat="1" applyFont="1" applyFill="1" applyBorder="1" applyAlignment="1">
      <alignment horizontal="left"/>
      <protection/>
    </xf>
    <xf numFmtId="49" fontId="0" fillId="0" borderId="11" xfId="19" applyNumberFormat="1" applyFont="1" applyFill="1" applyBorder="1" applyAlignment="1">
      <alignment horizontal="center"/>
      <protection/>
    </xf>
    <xf numFmtId="49" fontId="0" fillId="0" borderId="5" xfId="19" applyNumberFormat="1" applyFont="1" applyFill="1" applyBorder="1" applyAlignment="1">
      <alignment horizontal="center"/>
      <protection/>
    </xf>
    <xf numFmtId="49" fontId="12" fillId="0" borderId="5" xfId="19" applyNumberFormat="1" applyFont="1" applyFill="1" applyBorder="1" applyAlignment="1">
      <alignment horizontal="center"/>
      <protection/>
    </xf>
    <xf numFmtId="49" fontId="14" fillId="0" borderId="5" xfId="19" applyNumberFormat="1" applyFont="1" applyFill="1" applyBorder="1" applyAlignment="1">
      <alignment horizontal="left"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14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6" xfId="16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6" xfId="16" applyNumberFormat="1" applyFont="1" applyBorder="1" applyAlignment="1" applyProtection="1">
      <alignment horizontal="right"/>
      <protection locked="0"/>
    </xf>
    <xf numFmtId="3" fontId="14" fillId="0" borderId="6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14" fillId="0" borderId="6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7" fillId="2" borderId="5" xfId="19" applyNumberFormat="1" applyFont="1" applyFill="1" applyBorder="1" applyAlignment="1">
      <alignment horizontal="left"/>
      <protection/>
    </xf>
    <xf numFmtId="3" fontId="7" fillId="2" borderId="5" xfId="0" applyNumberFormat="1" applyFont="1" applyFill="1" applyBorder="1" applyAlignment="1" applyProtection="1">
      <alignment/>
      <protection locked="0"/>
    </xf>
    <xf numFmtId="3" fontId="7" fillId="0" borderId="5" xfId="0" applyNumberFormat="1" applyFont="1" applyFill="1" applyBorder="1" applyAlignment="1" applyProtection="1">
      <alignment/>
      <protection locked="0"/>
    </xf>
    <xf numFmtId="49" fontId="0" fillId="0" borderId="8" xfId="19" applyNumberFormat="1" applyFont="1" applyFill="1" applyBorder="1" applyAlignment="1">
      <alignment horizontal="center"/>
      <protection/>
    </xf>
    <xf numFmtId="3" fontId="7" fillId="2" borderId="5" xfId="0" applyNumberFormat="1" applyFont="1" applyFill="1" applyBorder="1" applyAlignment="1">
      <alignment/>
    </xf>
    <xf numFmtId="49" fontId="10" fillId="0" borderId="6" xfId="19" applyNumberFormat="1" applyFont="1" applyFill="1" applyBorder="1" applyAlignment="1">
      <alignment horizontal="left"/>
      <protection/>
    </xf>
    <xf numFmtId="49" fontId="0" fillId="3" borderId="6" xfId="19" applyNumberFormat="1" applyFont="1" applyFill="1" applyBorder="1" applyAlignment="1">
      <alignment horizontal="center"/>
      <protection/>
    </xf>
    <xf numFmtId="3" fontId="10" fillId="0" borderId="6" xfId="0" applyNumberFormat="1" applyFont="1" applyFill="1" applyBorder="1" applyAlignment="1" applyProtection="1">
      <alignment/>
      <protection/>
    </xf>
    <xf numFmtId="3" fontId="0" fillId="3" borderId="6" xfId="0" applyNumberFormat="1" applyFont="1" applyFill="1" applyBorder="1" applyAlignment="1" applyProtection="1">
      <alignment/>
      <protection locked="0"/>
    </xf>
    <xf numFmtId="49" fontId="7" fillId="2" borderId="30" xfId="19" applyNumberFormat="1" applyFont="1" applyFill="1" applyBorder="1" applyAlignment="1">
      <alignment horizontal="left"/>
      <protection/>
    </xf>
    <xf numFmtId="3" fontId="7" fillId="2" borderId="11" xfId="0" applyNumberFormat="1" applyFont="1" applyFill="1" applyBorder="1" applyAlignment="1" applyProtection="1">
      <alignment/>
      <protection/>
    </xf>
    <xf numFmtId="3" fontId="7" fillId="2" borderId="6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/>
      <protection locked="0"/>
    </xf>
    <xf numFmtId="3" fontId="14" fillId="0" borderId="6" xfId="0" applyNumberFormat="1" applyFont="1" applyBorder="1" applyAlignment="1" applyProtection="1">
      <alignment/>
      <protection locked="0"/>
    </xf>
    <xf numFmtId="3" fontId="14" fillId="0" borderId="7" xfId="0" applyNumberFormat="1" applyFont="1" applyBorder="1" applyAlignment="1" applyProtection="1">
      <alignment/>
      <protection locked="0"/>
    </xf>
    <xf numFmtId="49" fontId="7" fillId="2" borderId="10" xfId="19" applyNumberFormat="1" applyFont="1" applyFill="1" applyBorder="1" applyAlignment="1">
      <alignment horizontal="left"/>
      <protection/>
    </xf>
    <xf numFmtId="3" fontId="7" fillId="2" borderId="7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3" fontId="14" fillId="0" borderId="7" xfId="0" applyNumberFormat="1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9" fillId="0" borderId="6" xfId="19" applyNumberFormat="1" applyFont="1" applyFill="1" applyBorder="1" applyAlignment="1">
      <alignment horizontal="left"/>
      <protection/>
    </xf>
    <xf numFmtId="49" fontId="33" fillId="0" borderId="7" xfId="0" applyNumberFormat="1" applyFont="1" applyBorder="1" applyAlignment="1">
      <alignment horizontal="left"/>
    </xf>
    <xf numFmtId="49" fontId="33" fillId="0" borderId="6" xfId="19" applyNumberFormat="1" applyFont="1" applyFill="1" applyBorder="1" applyAlignment="1">
      <alignment horizontal="left"/>
      <protection/>
    </xf>
    <xf numFmtId="49" fontId="33" fillId="0" borderId="5" xfId="19" applyNumberFormat="1" applyFont="1" applyFill="1" applyBorder="1" applyAlignment="1">
      <alignment horizontal="left"/>
      <protection/>
    </xf>
    <xf numFmtId="49" fontId="33" fillId="0" borderId="7" xfId="19" applyNumberFormat="1" applyFont="1" applyFill="1" applyBorder="1" applyAlignment="1">
      <alignment horizontal="left"/>
      <protection/>
    </xf>
    <xf numFmtId="49" fontId="26" fillId="0" borderId="0" xfId="0" applyNumberFormat="1" applyFont="1" applyBorder="1" applyAlignment="1">
      <alignment horizontal="center"/>
    </xf>
    <xf numFmtId="49" fontId="7" fillId="2" borderId="6" xfId="19" applyNumberFormat="1" applyFont="1" applyFill="1" applyBorder="1" applyAlignment="1">
      <alignment horizontal="center"/>
      <protection/>
    </xf>
    <xf numFmtId="49" fontId="19" fillId="0" borderId="0" xfId="19" applyNumberFormat="1" applyFont="1" applyFill="1" applyBorder="1" applyAlignment="1">
      <alignment horizontal="center"/>
      <protection/>
    </xf>
    <xf numFmtId="49" fontId="19" fillId="0" borderId="6" xfId="19" applyNumberFormat="1" applyFont="1" applyFill="1" applyBorder="1" applyAlignment="1">
      <alignment horizontal="center"/>
      <protection/>
    </xf>
    <xf numFmtId="49" fontId="7" fillId="0" borderId="6" xfId="19" applyNumberFormat="1" applyFont="1" applyFill="1" applyBorder="1" applyAlignment="1">
      <alignment horizontal="center"/>
      <protection/>
    </xf>
    <xf numFmtId="49" fontId="7" fillId="2" borderId="8" xfId="19" applyNumberFormat="1" applyFont="1" applyFill="1" applyBorder="1" applyAlignment="1">
      <alignment horizontal="center"/>
      <protection/>
    </xf>
    <xf numFmtId="49" fontId="7" fillId="0" borderId="8" xfId="19" applyNumberFormat="1" applyFont="1" applyFill="1" applyBorder="1" applyAlignment="1">
      <alignment horizontal="center"/>
      <protection/>
    </xf>
    <xf numFmtId="49" fontId="7" fillId="2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2" borderId="0" xfId="19" applyNumberFormat="1" applyFont="1" applyFill="1" applyBorder="1" applyAlignment="1">
      <alignment horizontal="center"/>
      <protection/>
    </xf>
    <xf numFmtId="49" fontId="7" fillId="2" borderId="31" xfId="19" applyNumberFormat="1" applyFont="1" applyFill="1" applyBorder="1" applyAlignment="1">
      <alignment horizontal="center"/>
      <protection/>
    </xf>
    <xf numFmtId="49" fontId="7" fillId="0" borderId="5" xfId="19" applyNumberFormat="1" applyFont="1" applyFill="1" applyBorder="1" applyAlignment="1">
      <alignment horizontal="center"/>
      <protection/>
    </xf>
    <xf numFmtId="49" fontId="7" fillId="0" borderId="5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33" fillId="0" borderId="6" xfId="0" applyNumberFormat="1" applyFont="1" applyBorder="1" applyAlignment="1">
      <alignment horizontal="left"/>
    </xf>
    <xf numFmtId="49" fontId="35" fillId="0" borderId="6" xfId="0" applyNumberFormat="1" applyFont="1" applyBorder="1" applyAlignment="1">
      <alignment horizontal="left"/>
    </xf>
    <xf numFmtId="49" fontId="0" fillId="0" borderId="5" xfId="19" applyNumberFormat="1" applyFont="1" applyFill="1" applyBorder="1" applyAlignment="1">
      <alignment horizontal="left"/>
      <protection/>
    </xf>
    <xf numFmtId="49" fontId="0" fillId="0" borderId="7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7" xfId="19" applyNumberFormat="1" applyFont="1" applyFill="1" applyBorder="1" applyAlignment="1">
      <alignment horizontal="left"/>
      <protection/>
    </xf>
    <xf numFmtId="49" fontId="0" fillId="0" borderId="11" xfId="19" applyNumberFormat="1" applyFont="1" applyFill="1" applyBorder="1" applyAlignment="1">
      <alignment horizontal="left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32" xfId="0" applyNumberFormat="1" applyFont="1" applyBorder="1" applyAlignment="1">
      <alignment horizontal="center"/>
    </xf>
    <xf numFmtId="49" fontId="0" fillId="0" borderId="32" xfId="16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3" fontId="7" fillId="0" borderId="5" xfId="19" applyNumberFormat="1" applyFont="1" applyFill="1" applyBorder="1" applyProtection="1">
      <alignment/>
      <protection/>
    </xf>
    <xf numFmtId="49" fontId="0" fillId="0" borderId="34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18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4" fillId="0" borderId="19" xfId="16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3" fontId="9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4" fillId="0" borderId="6" xfId="0" applyNumberFormat="1" applyFont="1" applyBorder="1" applyAlignment="1" applyProtection="1">
      <alignment/>
      <protection/>
    </xf>
    <xf numFmtId="3" fontId="14" fillId="0" borderId="7" xfId="0" applyNumberFormat="1" applyFont="1" applyBorder="1" applyAlignment="1">
      <alignment/>
    </xf>
    <xf numFmtId="0" fontId="14" fillId="0" borderId="9" xfId="19" applyFont="1" applyFill="1" applyBorder="1" applyAlignment="1">
      <alignment wrapText="1"/>
      <protection/>
    </xf>
    <xf numFmtId="49" fontId="14" fillId="0" borderId="6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wrapText="1"/>
    </xf>
    <xf numFmtId="49" fontId="0" fillId="0" borderId="28" xfId="16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49" fontId="33" fillId="0" borderId="19" xfId="19" applyNumberFormat="1" applyFont="1" applyFill="1" applyBorder="1" applyAlignment="1">
      <alignment horizontal="left"/>
      <protection/>
    </xf>
    <xf numFmtId="3" fontId="14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0" fontId="36" fillId="0" borderId="0" xfId="0" applyFont="1" applyAlignment="1">
      <alignment/>
    </xf>
    <xf numFmtId="49" fontId="0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37" fillId="0" borderId="7" xfId="0" applyFont="1" applyBorder="1" applyAlignment="1">
      <alignment horizontal="left"/>
    </xf>
    <xf numFmtId="0" fontId="37" fillId="0" borderId="7" xfId="0" applyFont="1" applyBorder="1" applyAlignment="1">
      <alignment/>
    </xf>
    <xf numFmtId="49" fontId="33" fillId="0" borderId="28" xfId="19" applyNumberFormat="1" applyFont="1" applyFill="1" applyBorder="1" applyAlignment="1">
      <alignment horizontal="left"/>
      <protection/>
    </xf>
    <xf numFmtId="3" fontId="18" fillId="0" borderId="6" xfId="0" applyNumberFormat="1" applyFont="1" applyFill="1" applyBorder="1" applyAlignment="1">
      <alignment/>
    </xf>
    <xf numFmtId="3" fontId="14" fillId="0" borderId="19" xfId="0" applyNumberFormat="1" applyFont="1" applyBorder="1" applyAlignment="1" applyProtection="1">
      <alignment/>
      <protection locked="0"/>
    </xf>
    <xf numFmtId="49" fontId="12" fillId="0" borderId="19" xfId="19" applyNumberFormat="1" applyFont="1" applyFill="1" applyBorder="1" applyAlignment="1">
      <alignment horizontal="left"/>
      <protection/>
    </xf>
    <xf numFmtId="49" fontId="12" fillId="0" borderId="19" xfId="19" applyNumberFormat="1" applyFont="1" applyFill="1" applyBorder="1" applyAlignment="1">
      <alignment horizontal="center"/>
      <protection/>
    </xf>
    <xf numFmtId="0" fontId="14" fillId="0" borderId="6" xfId="0" applyFont="1" applyBorder="1" applyAlignment="1">
      <alignment horizontal="left"/>
    </xf>
    <xf numFmtId="49" fontId="33" fillId="0" borderId="6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center"/>
    </xf>
    <xf numFmtId="49" fontId="0" fillId="0" borderId="19" xfId="19" applyNumberFormat="1" applyFont="1" applyFill="1" applyBorder="1" applyAlignment="1">
      <alignment horizontal="center"/>
      <protection/>
    </xf>
    <xf numFmtId="3" fontId="14" fillId="0" borderId="19" xfId="0" applyNumberFormat="1" applyFont="1" applyFill="1" applyBorder="1" applyAlignment="1" applyProtection="1">
      <alignment/>
      <protection locked="0"/>
    </xf>
    <xf numFmtId="49" fontId="7" fillId="0" borderId="5" xfId="0" applyNumberFormat="1" applyFont="1" applyFill="1" applyBorder="1" applyAlignment="1">
      <alignment/>
    </xf>
    <xf numFmtId="3" fontId="7" fillId="0" borderId="5" xfId="16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7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/>
    </xf>
    <xf numFmtId="3" fontId="10" fillId="0" borderId="6" xfId="0" applyNumberFormat="1" applyFont="1" applyBorder="1" applyAlignment="1" applyProtection="1">
      <alignment/>
      <protection locked="0"/>
    </xf>
    <xf numFmtId="3" fontId="20" fillId="0" borderId="19" xfId="0" applyNumberFormat="1" applyFont="1" applyBorder="1" applyAlignment="1">
      <alignment/>
    </xf>
    <xf numFmtId="49" fontId="14" fillId="0" borderId="6" xfId="0" applyNumberFormat="1" applyFont="1" applyFill="1" applyBorder="1" applyAlignment="1">
      <alignment horizontal="left"/>
    </xf>
    <xf numFmtId="3" fontId="14" fillId="0" borderId="6" xfId="16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 applyProtection="1">
      <alignment/>
      <protection locked="0"/>
    </xf>
    <xf numFmtId="0" fontId="40" fillId="0" borderId="0" xfId="0" applyFont="1" applyAlignment="1">
      <alignment/>
    </xf>
    <xf numFmtId="49" fontId="35" fillId="0" borderId="6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34" xfId="16" applyNumberFormat="1" applyFont="1" applyBorder="1" applyAlignment="1">
      <alignment horizontal="center"/>
    </xf>
    <xf numFmtId="49" fontId="0" fillId="0" borderId="29" xfId="16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6" xfId="19" applyFont="1" applyFill="1" applyBorder="1">
      <alignment/>
      <protection/>
    </xf>
    <xf numFmtId="0" fontId="0" fillId="0" borderId="11" xfId="19" applyFont="1" applyFill="1" applyBorder="1" applyAlignment="1">
      <alignment horizontal="left"/>
      <protection/>
    </xf>
    <xf numFmtId="0" fontId="0" fillId="0" borderId="11" xfId="19" applyFont="1" applyFill="1" applyBorder="1">
      <alignment/>
      <protection/>
    </xf>
    <xf numFmtId="0" fontId="0" fillId="0" borderId="5" xfId="19" applyFont="1" applyFill="1" applyBorder="1" applyAlignment="1">
      <alignment horizontal="left"/>
      <protection/>
    </xf>
    <xf numFmtId="0" fontId="0" fillId="0" borderId="5" xfId="19" applyFont="1" applyFill="1" applyBorder="1">
      <alignment/>
      <protection/>
    </xf>
    <xf numFmtId="0" fontId="33" fillId="0" borderId="0" xfId="0" applyFont="1" applyFill="1" applyAlignment="1">
      <alignment/>
    </xf>
    <xf numFmtId="3" fontId="0" fillId="0" borderId="6" xfId="19" applyNumberFormat="1" applyFont="1" applyFill="1" applyBorder="1">
      <alignment/>
      <protection/>
    </xf>
    <xf numFmtId="3" fontId="0" fillId="0" borderId="11" xfId="19" applyNumberFormat="1" applyFont="1" applyFill="1" applyBorder="1">
      <alignment/>
      <protection/>
    </xf>
    <xf numFmtId="3" fontId="0" fillId="0" borderId="35" xfId="19" applyNumberFormat="1" applyFont="1" applyFill="1" applyBorder="1">
      <alignment/>
      <protection/>
    </xf>
    <xf numFmtId="3" fontId="0" fillId="0" borderId="5" xfId="19" applyNumberFormat="1" applyFont="1" applyFill="1" applyBorder="1">
      <alignment/>
      <protection/>
    </xf>
    <xf numFmtId="3" fontId="0" fillId="0" borderId="36" xfId="19" applyNumberFormat="1" applyFont="1" applyFill="1" applyBorder="1">
      <alignment/>
      <protection/>
    </xf>
    <xf numFmtId="3" fontId="0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22" fillId="0" borderId="7" xfId="0" applyNumberFormat="1" applyFont="1" applyBorder="1" applyAlignment="1">
      <alignment/>
    </xf>
    <xf numFmtId="3" fontId="22" fillId="0" borderId="5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6" xfId="0" applyNumberFormat="1" applyFont="1" applyFill="1" applyBorder="1" applyAlignment="1" applyProtection="1">
      <alignment/>
      <protection/>
    </xf>
    <xf numFmtId="3" fontId="19" fillId="0" borderId="5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10" fillId="0" borderId="6" xfId="16" applyNumberFormat="1" applyFont="1" applyFill="1" applyBorder="1" applyAlignment="1" applyProtection="1">
      <alignment horizontal="right"/>
      <protection/>
    </xf>
    <xf numFmtId="3" fontId="14" fillId="0" borderId="6" xfId="16" applyNumberFormat="1" applyFont="1" applyFill="1" applyBorder="1" applyAlignment="1" applyProtection="1">
      <alignment horizontal="right"/>
      <protection locked="0"/>
    </xf>
    <xf numFmtId="3" fontId="14" fillId="0" borderId="6" xfId="16" applyNumberFormat="1" applyFont="1" applyBorder="1" applyAlignment="1" applyProtection="1">
      <alignment horizontal="right"/>
      <protection/>
    </xf>
    <xf numFmtId="3" fontId="10" fillId="0" borderId="6" xfId="16" applyNumberFormat="1" applyFont="1" applyBorder="1" applyAlignment="1">
      <alignment horizontal="right"/>
    </xf>
    <xf numFmtId="3" fontId="14" fillId="0" borderId="6" xfId="16" applyNumberFormat="1" applyFont="1" applyBorder="1" applyAlignment="1" applyProtection="1">
      <alignment horizontal="right"/>
      <protection locked="0"/>
    </xf>
    <xf numFmtId="3" fontId="14" fillId="0" borderId="6" xfId="16" applyNumberFormat="1" applyFont="1" applyFill="1" applyBorder="1" applyAlignment="1" applyProtection="1">
      <alignment horizontal="right"/>
      <protection/>
    </xf>
    <xf numFmtId="3" fontId="10" fillId="0" borderId="6" xfId="16" applyNumberFormat="1" applyFont="1" applyFill="1" applyBorder="1" applyAlignment="1" applyProtection="1">
      <alignment horizontal="right"/>
      <protection locked="0"/>
    </xf>
    <xf numFmtId="3" fontId="14" fillId="0" borderId="7" xfId="16" applyNumberFormat="1" applyFont="1" applyBorder="1" applyAlignment="1">
      <alignment horizontal="right"/>
    </xf>
    <xf numFmtId="3" fontId="14" fillId="0" borderId="7" xfId="16" applyNumberFormat="1" applyFont="1" applyBorder="1" applyAlignment="1" applyProtection="1">
      <alignment horizontal="right"/>
      <protection locked="0"/>
    </xf>
    <xf numFmtId="3" fontId="14" fillId="0" borderId="19" xfId="16" applyNumberFormat="1" applyFont="1" applyBorder="1" applyAlignment="1" applyProtection="1">
      <alignment horizontal="right"/>
      <protection locked="0"/>
    </xf>
    <xf numFmtId="3" fontId="10" fillId="0" borderId="6" xfId="16" applyNumberFormat="1" applyFont="1" applyBorder="1" applyAlignment="1" applyProtection="1">
      <alignment horizontal="right"/>
      <protection locked="0"/>
    </xf>
    <xf numFmtId="3" fontId="12" fillId="0" borderId="5" xfId="16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>
      <alignment/>
    </xf>
    <xf numFmtId="49" fontId="12" fillId="0" borderId="7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/>
    </xf>
    <xf numFmtId="3" fontId="23" fillId="0" borderId="6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3" fontId="22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indent="1"/>
    </xf>
    <xf numFmtId="3" fontId="20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0" fillId="0" borderId="7" xfId="0" applyFont="1" applyBorder="1" applyAlignment="1">
      <alignment horizontal="left"/>
    </xf>
    <xf numFmtId="3" fontId="3" fillId="0" borderId="0" xfId="0" applyNumberFormat="1" applyFont="1" applyAlignment="1">
      <alignment/>
    </xf>
    <xf numFmtId="49" fontId="10" fillId="0" borderId="35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12" fillId="0" borderId="5" xfId="19" applyFont="1" applyFill="1" applyBorder="1" applyAlignment="1">
      <alignment wrapText="1"/>
      <protection/>
    </xf>
    <xf numFmtId="0" fontId="7" fillId="2" borderId="11" xfId="0" applyFont="1" applyFill="1" applyBorder="1" applyAlignment="1">
      <alignment/>
    </xf>
    <xf numFmtId="0" fontId="41" fillId="0" borderId="0" xfId="0" applyFont="1" applyAlignment="1">
      <alignment/>
    </xf>
    <xf numFmtId="0" fontId="14" fillId="0" borderId="6" xfId="0" applyFont="1" applyFill="1" applyBorder="1" applyAlignment="1">
      <alignment/>
    </xf>
    <xf numFmtId="0" fontId="42" fillId="0" borderId="0" xfId="0" applyFont="1" applyAlignment="1">
      <alignment/>
    </xf>
    <xf numFmtId="3" fontId="7" fillId="2" borderId="11" xfId="0" applyNumberFormat="1" applyFont="1" applyFill="1" applyBorder="1" applyAlignment="1">
      <alignment/>
    </xf>
    <xf numFmtId="49" fontId="12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4" fillId="0" borderId="5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/>
    </xf>
    <xf numFmtId="0" fontId="43" fillId="0" borderId="0" xfId="0" applyFont="1" applyFill="1" applyAlignment="1">
      <alignment/>
    </xf>
    <xf numFmtId="49" fontId="33" fillId="0" borderId="9" xfId="0" applyNumberFormat="1" applyFont="1" applyBorder="1" applyAlignment="1">
      <alignment horizontal="left"/>
    </xf>
    <xf numFmtId="0" fontId="14" fillId="0" borderId="5" xfId="19" applyFont="1" applyFill="1" applyBorder="1" applyAlignment="1">
      <alignment wrapText="1"/>
      <protection/>
    </xf>
    <xf numFmtId="49" fontId="18" fillId="0" borderId="7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9" fontId="33" fillId="0" borderId="5" xfId="0" applyNumberFormat="1" applyFont="1" applyBorder="1" applyAlignment="1">
      <alignment horizontal="left"/>
    </xf>
    <xf numFmtId="3" fontId="34" fillId="0" borderId="5" xfId="0" applyNumberFormat="1" applyFont="1" applyBorder="1" applyAlignment="1">
      <alignment/>
    </xf>
    <xf numFmtId="3" fontId="33" fillId="0" borderId="5" xfId="0" applyNumberFormat="1" applyFont="1" applyBorder="1" applyAlignment="1">
      <alignment/>
    </xf>
    <xf numFmtId="3" fontId="10" fillId="0" borderId="6" xfId="0" applyNumberFormat="1" applyFont="1" applyBorder="1" applyAlignment="1" applyProtection="1">
      <alignment/>
      <protection hidden="1"/>
    </xf>
    <xf numFmtId="3" fontId="10" fillId="0" borderId="7" xfId="0" applyNumberFormat="1" applyFont="1" applyBorder="1" applyAlignment="1" applyProtection="1">
      <alignment/>
      <protection hidden="1"/>
    </xf>
    <xf numFmtId="3" fontId="33" fillId="0" borderId="6" xfId="0" applyNumberFormat="1" applyFont="1" applyBorder="1" applyAlignment="1">
      <alignment/>
    </xf>
    <xf numFmtId="49" fontId="9" fillId="0" borderId="6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1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0" fillId="0" borderId="7" xfId="0" applyFont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49" fontId="0" fillId="0" borderId="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7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 wrapText="1"/>
    </xf>
    <xf numFmtId="49" fontId="14" fillId="0" borderId="6" xfId="0" applyNumberFormat="1" applyFont="1" applyBorder="1" applyAlignment="1">
      <alignment/>
    </xf>
    <xf numFmtId="49" fontId="0" fillId="0" borderId="6" xfId="19" applyNumberFormat="1" applyFont="1" applyFill="1" applyBorder="1" applyAlignment="1">
      <alignment wrapText="1"/>
      <protection/>
    </xf>
    <xf numFmtId="49" fontId="18" fillId="0" borderId="0" xfId="0" applyNumberFormat="1" applyFont="1" applyBorder="1" applyAlignment="1">
      <alignment/>
    </xf>
    <xf numFmtId="49" fontId="7" fillId="0" borderId="0" xfId="19" applyNumberFormat="1" applyFont="1" applyFill="1" applyBorder="1" applyAlignment="1">
      <alignment/>
      <protection/>
    </xf>
    <xf numFmtId="49" fontId="7" fillId="2" borderId="6" xfId="19" applyNumberFormat="1" applyFont="1" applyFill="1" applyBorder="1" applyAlignment="1">
      <alignment/>
      <protection/>
    </xf>
    <xf numFmtId="49" fontId="0" fillId="0" borderId="6" xfId="0" applyNumberFormat="1" applyFont="1" applyBorder="1" applyAlignment="1">
      <alignment/>
    </xf>
    <xf numFmtId="49" fontId="0" fillId="0" borderId="6" xfId="19" applyNumberFormat="1" applyFont="1" applyFill="1" applyBorder="1" applyAlignment="1">
      <alignment/>
      <protection/>
    </xf>
    <xf numFmtId="49" fontId="9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7" fillId="0" borderId="5" xfId="19" applyNumberFormat="1" applyFont="1" applyFill="1" applyBorder="1" applyAlignment="1">
      <alignment/>
      <protection/>
    </xf>
    <xf numFmtId="49" fontId="10" fillId="0" borderId="6" xfId="19" applyNumberFormat="1" applyFont="1" applyFill="1" applyBorder="1" applyAlignment="1">
      <alignment/>
      <protection/>
    </xf>
    <xf numFmtId="49" fontId="7" fillId="0" borderId="6" xfId="19" applyNumberFormat="1" applyFont="1" applyFill="1" applyBorder="1" applyAlignment="1">
      <alignment/>
      <protection/>
    </xf>
    <xf numFmtId="49" fontId="0" fillId="3" borderId="6" xfId="19" applyNumberFormat="1" applyFont="1" applyFill="1" applyBorder="1" applyAlignment="1">
      <alignment/>
      <protection/>
    </xf>
    <xf numFmtId="49" fontId="14" fillId="0" borderId="6" xfId="19" applyNumberFormat="1" applyFont="1" applyFill="1" applyBorder="1" applyAlignment="1">
      <alignment/>
      <protection/>
    </xf>
    <xf numFmtId="49" fontId="7" fillId="2" borderId="8" xfId="19" applyNumberFormat="1" applyFont="1" applyFill="1" applyBorder="1" applyAlignment="1">
      <alignment/>
      <protection/>
    </xf>
    <xf numFmtId="49" fontId="7" fillId="0" borderId="8" xfId="19" applyNumberFormat="1" applyFont="1" applyFill="1" applyBorder="1" applyAlignment="1">
      <alignment/>
      <protection/>
    </xf>
    <xf numFmtId="49" fontId="0" fillId="0" borderId="8" xfId="19" applyNumberFormat="1" applyFont="1" applyFill="1" applyBorder="1" applyAlignment="1">
      <alignment/>
      <protection/>
    </xf>
    <xf numFmtId="49" fontId="14" fillId="0" borderId="8" xfId="19" applyNumberFormat="1" applyFont="1" applyFill="1" applyBorder="1" applyAlignment="1">
      <alignment/>
      <protection/>
    </xf>
    <xf numFmtId="49" fontId="7" fillId="2" borderId="8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12" fillId="0" borderId="6" xfId="19" applyNumberFormat="1" applyFont="1" applyFill="1" applyBorder="1" applyAlignment="1">
      <alignment wrapText="1"/>
      <protection/>
    </xf>
    <xf numFmtId="49" fontId="0" fillId="0" borderId="5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49" fontId="7" fillId="2" borderId="9" xfId="0" applyNumberFormat="1" applyFont="1" applyFill="1" applyBorder="1" applyAlignment="1">
      <alignment/>
    </xf>
    <xf numFmtId="49" fontId="38" fillId="0" borderId="9" xfId="0" applyNumberFormat="1" applyFont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10" fillId="0" borderId="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14" fillId="0" borderId="8" xfId="0" applyNumberFormat="1" applyFont="1" applyBorder="1" applyAlignment="1">
      <alignment/>
    </xf>
    <xf numFmtId="49" fontId="14" fillId="0" borderId="9" xfId="19" applyNumberFormat="1" applyFont="1" applyFill="1" applyBorder="1" applyAlignment="1">
      <alignment wrapText="1"/>
      <protection/>
    </xf>
    <xf numFmtId="49" fontId="10" fillId="0" borderId="5" xfId="19" applyNumberFormat="1" applyFont="1" applyFill="1" applyBorder="1" applyAlignment="1">
      <alignment wrapText="1"/>
      <protection/>
    </xf>
    <xf numFmtId="49" fontId="7" fillId="0" borderId="5" xfId="0" applyNumberFormat="1" applyFont="1" applyFill="1" applyBorder="1" applyAlignment="1">
      <alignment/>
    </xf>
    <xf numFmtId="49" fontId="14" fillId="0" borderId="9" xfId="0" applyNumberFormat="1" applyFont="1" applyBorder="1" applyAlignment="1">
      <alignment wrapText="1"/>
    </xf>
    <xf numFmtId="49" fontId="14" fillId="0" borderId="6" xfId="19" applyNumberFormat="1" applyFont="1" applyFill="1" applyBorder="1" applyAlignment="1">
      <alignment wrapText="1"/>
      <protection/>
    </xf>
    <xf numFmtId="49" fontId="7" fillId="2" borderId="0" xfId="19" applyNumberFormat="1" applyFont="1" applyFill="1" applyBorder="1" applyAlignment="1">
      <alignment/>
      <protection/>
    </xf>
    <xf numFmtId="49" fontId="0" fillId="0" borderId="5" xfId="19" applyNumberFormat="1" applyFont="1" applyFill="1" applyBorder="1" applyAlignment="1">
      <alignment wrapText="1"/>
      <protection/>
    </xf>
    <xf numFmtId="49" fontId="7" fillId="0" borderId="37" xfId="19" applyNumberFormat="1" applyFont="1" applyFill="1" applyBorder="1" applyAlignment="1">
      <alignment/>
      <protection/>
    </xf>
    <xf numFmtId="49" fontId="14" fillId="0" borderId="6" xfId="0" applyNumberFormat="1" applyFont="1" applyFill="1" applyBorder="1" applyAlignment="1">
      <alignment/>
    </xf>
    <xf numFmtId="49" fontId="14" fillId="0" borderId="7" xfId="0" applyNumberFormat="1" applyFont="1" applyBorder="1" applyAlignment="1">
      <alignment/>
    </xf>
    <xf numFmtId="49" fontId="14" fillId="0" borderId="7" xfId="19" applyNumberFormat="1" applyFont="1" applyFill="1" applyBorder="1" applyAlignment="1">
      <alignment/>
      <protection/>
    </xf>
    <xf numFmtId="49" fontId="0" fillId="0" borderId="5" xfId="19" applyNumberFormat="1" applyFont="1" applyFill="1" applyBorder="1" applyAlignment="1">
      <alignment/>
      <protection/>
    </xf>
    <xf numFmtId="49" fontId="14" fillId="0" borderId="19" xfId="19" applyNumberFormat="1" applyFont="1" applyFill="1" applyBorder="1" applyAlignment="1">
      <alignment/>
      <protection/>
    </xf>
    <xf numFmtId="49" fontId="7" fillId="0" borderId="38" xfId="19" applyNumberFormat="1" applyFont="1" applyFill="1" applyBorder="1" applyAlignment="1">
      <alignment/>
      <protection/>
    </xf>
    <xf numFmtId="49" fontId="0" fillId="0" borderId="11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49" fontId="14" fillId="0" borderId="5" xfId="19" applyNumberFormat="1" applyFont="1" applyFill="1" applyBorder="1" applyAlignment="1">
      <alignment wrapText="1"/>
      <protection/>
    </xf>
    <xf numFmtId="49" fontId="39" fillId="0" borderId="5" xfId="19" applyNumberFormat="1" applyFont="1" applyFill="1" applyBorder="1" applyAlignment="1">
      <alignment/>
      <protection/>
    </xf>
    <xf numFmtId="49" fontId="14" fillId="0" borderId="6" xfId="19" applyNumberFormat="1" applyFont="1" applyFill="1" applyBorder="1" applyAlignment="1">
      <alignment/>
      <protection/>
    </xf>
    <xf numFmtId="49" fontId="14" fillId="0" borderId="5" xfId="19" applyNumberFormat="1" applyFont="1" applyFill="1" applyBorder="1" applyAlignment="1">
      <alignment/>
      <protection/>
    </xf>
    <xf numFmtId="49" fontId="10" fillId="0" borderId="19" xfId="19" applyNumberFormat="1" applyFont="1" applyFill="1" applyBorder="1" applyAlignment="1">
      <alignment/>
      <protection/>
    </xf>
    <xf numFmtId="49" fontId="14" fillId="0" borderId="28" xfId="19" applyNumberFormat="1" applyFont="1" applyFill="1" applyBorder="1" applyAlignment="1">
      <alignment/>
      <protection/>
    </xf>
    <xf numFmtId="49" fontId="7" fillId="2" borderId="31" xfId="19" applyNumberFormat="1" applyFont="1" applyFill="1" applyBorder="1" applyAlignment="1">
      <alignment/>
      <protection/>
    </xf>
    <xf numFmtId="49" fontId="7" fillId="0" borderId="5" xfId="0" applyNumberFormat="1" applyFont="1" applyBorder="1" applyAlignment="1">
      <alignment/>
    </xf>
    <xf numFmtId="49" fontId="0" fillId="0" borderId="11" xfId="19" applyNumberFormat="1" applyFont="1" applyFill="1" applyBorder="1" applyAlignment="1">
      <alignment/>
      <protection/>
    </xf>
    <xf numFmtId="49" fontId="12" fillId="0" borderId="5" xfId="19" applyNumberFormat="1" applyFont="1" applyFill="1" applyBorder="1" applyAlignment="1">
      <alignment/>
      <protection/>
    </xf>
    <xf numFmtId="49" fontId="7" fillId="0" borderId="8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4" fillId="0" borderId="9" xfId="19" applyNumberFormat="1" applyFont="1" applyFill="1" applyBorder="1" applyAlignment="1">
      <alignment/>
      <protection/>
    </xf>
    <xf numFmtId="49" fontId="0" fillId="0" borderId="9" xfId="19" applyNumberFormat="1" applyFont="1" applyFill="1" applyBorder="1" applyAlignment="1">
      <alignment/>
      <protection/>
    </xf>
    <xf numFmtId="49" fontId="7" fillId="0" borderId="9" xfId="0" applyNumberFormat="1" applyFont="1" applyBorder="1" applyAlignment="1">
      <alignment wrapText="1"/>
    </xf>
    <xf numFmtId="49" fontId="14" fillId="0" borderId="9" xfId="0" applyNumberFormat="1" applyFont="1" applyFill="1" applyBorder="1" applyAlignment="1">
      <alignment/>
    </xf>
    <xf numFmtId="49" fontId="26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9" fontId="12" fillId="0" borderId="6" xfId="19" applyNumberFormat="1" applyFont="1" applyFill="1" applyBorder="1" applyAlignment="1">
      <alignment horizontal="center"/>
      <protection/>
    </xf>
    <xf numFmtId="49" fontId="12" fillId="0" borderId="8" xfId="19" applyNumberFormat="1" applyFont="1" applyFill="1" applyBorder="1" applyAlignment="1">
      <alignment horizontal="center"/>
      <protection/>
    </xf>
    <xf numFmtId="49" fontId="0" fillId="0" borderId="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8" xfId="19" applyNumberFormat="1" applyFont="1" applyFill="1" applyBorder="1" applyAlignment="1">
      <alignment horizontal="center"/>
      <protection/>
    </xf>
    <xf numFmtId="3" fontId="0" fillId="0" borderId="7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9" fontId="20" fillId="0" borderId="0" xfId="20" applyNumberFormat="1" applyFont="1" applyAlignment="1">
      <alignment/>
    </xf>
    <xf numFmtId="9" fontId="9" fillId="0" borderId="0" xfId="20" applyNumberFormat="1" applyFont="1" applyBorder="1" applyAlignment="1">
      <alignment horizontal="center"/>
    </xf>
    <xf numFmtId="9" fontId="9" fillId="0" borderId="0" xfId="20" applyNumberFormat="1" applyFont="1" applyFill="1" applyBorder="1" applyAlignment="1" applyProtection="1">
      <alignment/>
      <protection/>
    </xf>
    <xf numFmtId="9" fontId="30" fillId="0" borderId="0" xfId="20" applyNumberFormat="1" applyFont="1" applyAlignment="1">
      <alignment/>
    </xf>
    <xf numFmtId="9" fontId="4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20" applyNumberFormat="1" applyFont="1" applyAlignment="1">
      <alignment/>
    </xf>
    <xf numFmtId="175" fontId="1" fillId="0" borderId="0" xfId="20" applyNumberFormat="1" applyFont="1" applyAlignment="1">
      <alignment/>
    </xf>
    <xf numFmtId="175" fontId="0" fillId="0" borderId="0" xfId="20" applyNumberFormat="1" applyFont="1" applyAlignment="1">
      <alignment/>
    </xf>
    <xf numFmtId="49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9" fontId="9" fillId="0" borderId="0" xfId="20" applyFont="1" applyFill="1" applyBorder="1" applyAlignment="1" applyProtection="1">
      <alignment/>
      <protection/>
    </xf>
    <xf numFmtId="9" fontId="14" fillId="0" borderId="0" xfId="20" applyNumberFormat="1" applyFont="1" applyFill="1" applyBorder="1" applyAlignment="1" applyProtection="1">
      <alignment/>
      <protection/>
    </xf>
    <xf numFmtId="3" fontId="10" fillId="0" borderId="7" xfId="16" applyNumberFormat="1" applyFont="1" applyBorder="1" applyAlignment="1" applyProtection="1">
      <alignment horizontal="right"/>
      <protection locked="0"/>
    </xf>
    <xf numFmtId="49" fontId="9" fillId="0" borderId="0" xfId="20" applyNumberFormat="1" applyFont="1" applyBorder="1" applyAlignment="1">
      <alignment horizontal="center" wrapText="1"/>
    </xf>
    <xf numFmtId="9" fontId="8" fillId="0" borderId="0" xfId="20" applyNumberFormat="1" applyFont="1" applyFill="1" applyBorder="1" applyAlignment="1" applyProtection="1">
      <alignment/>
      <protection/>
    </xf>
    <xf numFmtId="0" fontId="7" fillId="2" borderId="5" xfId="19" applyFont="1" applyFill="1" applyBorder="1" applyAlignment="1">
      <alignment horizontal="left"/>
      <protection/>
    </xf>
    <xf numFmtId="0" fontId="7" fillId="2" borderId="5" xfId="19" applyFont="1" applyFill="1" applyBorder="1">
      <alignment/>
      <protection/>
    </xf>
    <xf numFmtId="3" fontId="7" fillId="2" borderId="5" xfId="19" applyNumberFormat="1" applyFont="1" applyFill="1" applyBorder="1">
      <alignment/>
      <protection/>
    </xf>
    <xf numFmtId="49" fontId="0" fillId="0" borderId="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0" fontId="9" fillId="0" borderId="10" xfId="20" applyNumberFormat="1" applyFont="1" applyBorder="1" applyAlignment="1">
      <alignment/>
    </xf>
    <xf numFmtId="10" fontId="25" fillId="0" borderId="10" xfId="20" applyNumberFormat="1" applyFont="1" applyBorder="1" applyAlignment="1">
      <alignment/>
    </xf>
    <xf numFmtId="10" fontId="25" fillId="0" borderId="8" xfId="2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49" fontId="35" fillId="0" borderId="19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9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left" indent="1"/>
    </xf>
    <xf numFmtId="3" fontId="24" fillId="0" borderId="6" xfId="0" applyNumberFormat="1" applyFont="1" applyFill="1" applyBorder="1" applyAlignment="1">
      <alignment/>
    </xf>
    <xf numFmtId="3" fontId="22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3" fontId="10" fillId="0" borderId="6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 indent="1"/>
    </xf>
    <xf numFmtId="3" fontId="9" fillId="0" borderId="7" xfId="0" applyNumberFormat="1" applyFont="1" applyFill="1" applyBorder="1" applyAlignment="1">
      <alignment/>
    </xf>
    <xf numFmtId="49" fontId="18" fillId="0" borderId="4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9" fontId="0" fillId="0" borderId="0" xfId="2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 hidden="1"/>
    </xf>
    <xf numFmtId="9" fontId="0" fillId="0" borderId="0" xfId="20" applyNumberFormat="1" applyFont="1" applyFill="1" applyBorder="1" applyAlignment="1" applyProtection="1">
      <alignment/>
      <protection/>
    </xf>
    <xf numFmtId="49" fontId="19" fillId="0" borderId="5" xfId="0" applyNumberFormat="1" applyFont="1" applyBorder="1" applyAlignment="1">
      <alignment horizontal="center"/>
    </xf>
    <xf numFmtId="9" fontId="7" fillId="0" borderId="0" xfId="2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0" borderId="9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0" fillId="0" borderId="6" xfId="16" applyNumberFormat="1" applyFont="1" applyFill="1" applyBorder="1" applyAlignment="1">
      <alignment/>
    </xf>
    <xf numFmtId="3" fontId="7" fillId="0" borderId="6" xfId="16" applyNumberFormat="1" applyFont="1" applyFill="1" applyBorder="1" applyAlignment="1">
      <alignment/>
    </xf>
    <xf numFmtId="3" fontId="7" fillId="0" borderId="6" xfId="16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/>
    </xf>
    <xf numFmtId="49" fontId="0" fillId="0" borderId="6" xfId="19" applyNumberFormat="1" applyFont="1" applyFill="1" applyBorder="1">
      <alignment/>
      <protection/>
    </xf>
    <xf numFmtId="49" fontId="9" fillId="0" borderId="6" xfId="0" applyNumberFormat="1" applyFont="1" applyFill="1" applyBorder="1" applyAlignment="1">
      <alignment/>
    </xf>
    <xf numFmtId="3" fontId="0" fillId="0" borderId="5" xfId="16" applyNumberFormat="1" applyFont="1" applyFill="1" applyBorder="1" applyAlignment="1">
      <alignment horizontal="right"/>
    </xf>
    <xf numFmtId="49" fontId="18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7" fillId="0" borderId="11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7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14" fillId="0" borderId="7" xfId="0" applyNumberFormat="1" applyFont="1" applyBorder="1" applyAlignment="1">
      <alignment/>
    </xf>
    <xf numFmtId="3" fontId="7" fillId="0" borderId="36" xfId="0" applyNumberFormat="1" applyFont="1" applyBorder="1" applyAlignment="1" applyProtection="1">
      <alignment/>
      <protection locked="0"/>
    </xf>
    <xf numFmtId="49" fontId="1" fillId="0" borderId="6" xfId="0" applyNumberFormat="1" applyFont="1" applyFill="1" applyBorder="1" applyAlignment="1">
      <alignment horizontal="left"/>
    </xf>
    <xf numFmtId="3" fontId="1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8" fillId="0" borderId="6" xfId="16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0" fillId="0" borderId="5" xfId="0" applyNumberFormat="1" applyFont="1" applyFill="1" applyBorder="1" applyAlignment="1" applyProtection="1">
      <alignment horizontal="right"/>
      <protection hidden="1"/>
    </xf>
    <xf numFmtId="3" fontId="7" fillId="0" borderId="6" xfId="0" applyNumberFormat="1" applyFont="1" applyFill="1" applyBorder="1" applyAlignment="1" applyProtection="1">
      <alignment/>
      <protection hidden="1"/>
    </xf>
    <xf numFmtId="3" fontId="0" fillId="0" borderId="6" xfId="0" applyNumberFormat="1" applyFont="1" applyFill="1" applyBorder="1" applyAlignment="1" applyProtection="1">
      <alignment/>
      <protection hidden="1"/>
    </xf>
    <xf numFmtId="3" fontId="0" fillId="0" borderId="6" xfId="0" applyNumberFormat="1" applyFont="1" applyFill="1" applyBorder="1" applyAlignment="1" applyProtection="1">
      <alignment horizontal="right"/>
      <protection hidden="1"/>
    </xf>
    <xf numFmtId="3" fontId="19" fillId="0" borderId="6" xfId="0" applyNumberFormat="1" applyFont="1" applyFill="1" applyBorder="1" applyAlignment="1" applyProtection="1">
      <alignment/>
      <protection hidden="1"/>
    </xf>
    <xf numFmtId="3" fontId="18" fillId="0" borderId="6" xfId="0" applyNumberFormat="1" applyFont="1" applyFill="1" applyBorder="1" applyAlignment="1" applyProtection="1">
      <alignment/>
      <protection hidden="1"/>
    </xf>
    <xf numFmtId="49" fontId="18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/>
    </xf>
    <xf numFmtId="3" fontId="18" fillId="0" borderId="7" xfId="0" applyNumberFormat="1" applyFont="1" applyFill="1" applyBorder="1" applyAlignment="1" applyProtection="1">
      <alignment/>
      <protection hidden="1"/>
    </xf>
    <xf numFmtId="3" fontId="18" fillId="0" borderId="6" xfId="0" applyNumberFormat="1" applyFont="1" applyFill="1" applyBorder="1" applyAlignment="1" applyProtection="1">
      <alignment/>
      <protection hidden="1"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19" fillId="0" borderId="5" xfId="19" applyNumberFormat="1" applyFont="1" applyFill="1" applyBorder="1" applyAlignment="1">
      <alignment horizontal="center"/>
      <protection/>
    </xf>
    <xf numFmtId="3" fontId="7" fillId="0" borderId="5" xfId="0" applyNumberFormat="1" applyFont="1" applyFill="1" applyBorder="1" applyAlignment="1" applyProtection="1">
      <alignment/>
      <protection/>
    </xf>
    <xf numFmtId="49" fontId="7" fillId="0" borderId="5" xfId="19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9" fillId="0" borderId="6" xfId="0" applyNumberFormat="1" applyFont="1" applyFill="1" applyBorder="1" applyAlignment="1">
      <alignment/>
    </xf>
    <xf numFmtId="3" fontId="9" fillId="0" borderId="6" xfId="16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3" fontId="19" fillId="0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9" fontId="14" fillId="0" borderId="7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0" fillId="0" borderId="6" xfId="0" applyNumberFormat="1" applyFont="1" applyBorder="1" applyAlignment="1" applyProtection="1">
      <alignment/>
      <protection locked="0"/>
    </xf>
    <xf numFmtId="49" fontId="19" fillId="0" borderId="6" xfId="0" applyNumberFormat="1" applyFont="1" applyFill="1" applyBorder="1" applyAlignment="1">
      <alignment/>
    </xf>
    <xf numFmtId="0" fontId="7" fillId="0" borderId="6" xfId="19" applyFont="1" applyFill="1" applyBorder="1">
      <alignment/>
      <protection/>
    </xf>
    <xf numFmtId="3" fontId="7" fillId="0" borderId="6" xfId="19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7" fillId="0" borderId="6" xfId="19" applyFont="1" applyFill="1" applyBorder="1" applyAlignment="1">
      <alignment horizontal="left"/>
      <protection/>
    </xf>
    <xf numFmtId="0" fontId="14" fillId="0" borderId="6" xfId="19" applyFont="1" applyFill="1" applyBorder="1" applyAlignment="1">
      <alignment horizontal="left"/>
      <protection/>
    </xf>
    <xf numFmtId="0" fontId="14" fillId="0" borderId="6" xfId="19" applyFont="1" applyFill="1" applyBorder="1">
      <alignment/>
      <protection/>
    </xf>
    <xf numFmtId="3" fontId="14" fillId="0" borderId="6" xfId="19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45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9" fontId="45" fillId="0" borderId="0" xfId="2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16" applyNumberFormat="1" applyFont="1" applyAlignment="1">
      <alignment horizontal="left"/>
    </xf>
    <xf numFmtId="0" fontId="9" fillId="0" borderId="6" xfId="0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3" fontId="9" fillId="0" borderId="7" xfId="0" applyNumberFormat="1" applyFont="1" applyFill="1" applyBorder="1" applyAlignment="1" applyProtection="1">
      <alignment/>
      <protection hidden="1"/>
    </xf>
    <xf numFmtId="0" fontId="7" fillId="0" borderId="6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left" wrapText="1" indent="1"/>
    </xf>
    <xf numFmtId="49" fontId="10" fillId="0" borderId="5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/>
    </xf>
    <xf numFmtId="49" fontId="11" fillId="0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49" fontId="10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 indent="1"/>
    </xf>
    <xf numFmtId="49" fontId="7" fillId="0" borderId="19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2" fillId="0" borderId="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49" fontId="9" fillId="0" borderId="6" xfId="0" applyNumberFormat="1" applyFont="1" applyFill="1" applyBorder="1" applyAlignment="1">
      <alignment wrapText="1"/>
    </xf>
    <xf numFmtId="49" fontId="12" fillId="0" borderId="5" xfId="19" applyNumberFormat="1" applyFont="1" applyFill="1" applyBorder="1">
      <alignment/>
      <protection/>
    </xf>
    <xf numFmtId="0" fontId="14" fillId="0" borderId="5" xfId="19" applyFont="1" applyFill="1" applyBorder="1">
      <alignment/>
      <protection/>
    </xf>
    <xf numFmtId="3" fontId="14" fillId="0" borderId="5" xfId="19" applyNumberFormat="1" applyFont="1" applyFill="1" applyBorder="1">
      <alignment/>
      <protection/>
    </xf>
    <xf numFmtId="3" fontId="14" fillId="0" borderId="36" xfId="19" applyNumberFormat="1" applyFont="1" applyFill="1" applyBorder="1">
      <alignment/>
      <protection/>
    </xf>
    <xf numFmtId="0" fontId="7" fillId="0" borderId="5" xfId="19" applyFont="1" applyFill="1" applyBorder="1" applyAlignment="1">
      <alignment/>
      <protection/>
    </xf>
    <xf numFmtId="49" fontId="0" fillId="0" borderId="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3" fontId="2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75" fontId="0" fillId="0" borderId="6" xfId="2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19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175" fontId="0" fillId="0" borderId="0" xfId="20" applyNumberFormat="1" applyBorder="1" applyAlignment="1">
      <alignment/>
    </xf>
    <xf numFmtId="3" fontId="13" fillId="0" borderId="0" xfId="0" applyNumberFormat="1" applyFont="1" applyAlignment="1">
      <alignment horizontal="center"/>
    </xf>
    <xf numFmtId="0" fontId="13" fillId="0" borderId="38" xfId="0" applyFont="1" applyBorder="1" applyAlignment="1">
      <alignment/>
    </xf>
    <xf numFmtId="3" fontId="13" fillId="0" borderId="38" xfId="0" applyNumberFormat="1" applyFont="1" applyBorder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Laenude, kapitalirendi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Kohustused'!$A$30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Kohustused'!$B$29:$K$29</c:f>
              <c:strCache/>
            </c:strRef>
          </c:cat>
          <c:val>
            <c:numRef>
              <c:f>'LISA5 Kohustused'!$B$30:$K$30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'LISA5 Kohustused'!$A$31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Kohustused'!$B$29:$K$29</c:f>
              <c:strCache/>
            </c:strRef>
          </c:cat>
          <c:val>
            <c:numRef>
              <c:f>'LISA5 Kohustused'!$B$31:$K$31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4496589"/>
        <c:axId val="20707254"/>
      </c:bar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07254"/>
        <c:crosses val="autoZero"/>
        <c:auto val="1"/>
        <c:lblOffset val="100"/>
        <c:noMultiLvlLbl val="0"/>
      </c:catAx>
      <c:valAx>
        <c:axId val="20707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9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2006.a.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>
                <c:ptCount val="6"/>
                <c:pt idx="0">
                  <c:v>Maksud</c:v>
                </c:pt>
                <c:pt idx="1">
                  <c:v>Kaupade ja teenuste müük</c:v>
                </c:pt>
                <c:pt idx="2">
                  <c:v>Toetused riigilt</c:v>
                </c:pt>
                <c:pt idx="3">
                  <c:v>Varade müük</c:v>
                </c:pt>
                <c:pt idx="4">
                  <c:v>Tulu mittetoodetud varadelt</c:v>
                </c:pt>
                <c:pt idx="5">
                  <c:v>Muud tulud</c:v>
                </c:pt>
              </c:strCache>
            </c:strRef>
          </c:cat>
          <c:val>
            <c:numRef>
              <c:f>Graafikud!$D$6:$D$11</c:f>
              <c:numCache>
                <c:ptCount val="6"/>
                <c:pt idx="0">
                  <c:v>65660000</c:v>
                </c:pt>
                <c:pt idx="1">
                  <c:v>13528000</c:v>
                </c:pt>
                <c:pt idx="2">
                  <c:v>37138302</c:v>
                </c:pt>
                <c:pt idx="3">
                  <c:v>2600000</c:v>
                </c:pt>
                <c:pt idx="4">
                  <c:v>650000</c:v>
                </c:pt>
                <c:pt idx="5">
                  <c:v>570000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Haapsalu Linna 2006.a.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4285"/>
          <c:w val="0.42"/>
          <c:h val="0.2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Graafikud!$A$42:$A$51</c:f>
              <c:strCache>
                <c:ptCount val="10"/>
                <c:pt idx="0">
                  <c:v>Üldised valitsussektori teenused</c:v>
                </c:pt>
                <c:pt idx="1">
                  <c:v>Reservfond</c:v>
                </c:pt>
                <c:pt idx="2">
                  <c:v>Avalik kord ja julgeolek</c:v>
                </c:pt>
                <c:pt idx="3">
                  <c:v>Majandus</c:v>
                </c:pt>
                <c:pt idx="4">
                  <c:v>Keskkonnakaitse</c:v>
                </c:pt>
                <c:pt idx="5">
                  <c:v>Elamu- ja kommunaalmajandus</c:v>
                </c:pt>
                <c:pt idx="6">
                  <c:v>Tervishoid</c:v>
                </c:pt>
                <c:pt idx="7">
                  <c:v>Vaba aeg, kultuur ja religioon</c:v>
                </c:pt>
                <c:pt idx="8">
                  <c:v>Haridus</c:v>
                </c:pt>
                <c:pt idx="9">
                  <c:v>Sotsiaalne kaitse</c:v>
                </c:pt>
              </c:strCache>
            </c:strRef>
          </c:cat>
          <c:val>
            <c:numRef>
              <c:f>Graafikud!$D$42:$D$51</c:f>
              <c:numCache>
                <c:ptCount val="10"/>
                <c:pt idx="0">
                  <c:v>12807714.879999999</c:v>
                </c:pt>
                <c:pt idx="1">
                  <c:v>1369809</c:v>
                </c:pt>
                <c:pt idx="2">
                  <c:v>40000</c:v>
                </c:pt>
                <c:pt idx="3">
                  <c:v>21065000</c:v>
                </c:pt>
                <c:pt idx="4">
                  <c:v>3470000</c:v>
                </c:pt>
                <c:pt idx="5">
                  <c:v>5970000</c:v>
                </c:pt>
                <c:pt idx="6">
                  <c:v>190000</c:v>
                </c:pt>
                <c:pt idx="7">
                  <c:v>27276818</c:v>
                </c:pt>
                <c:pt idx="8">
                  <c:v>57167840</c:v>
                </c:pt>
                <c:pt idx="9">
                  <c:v>10143000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2004.a., 2005.a. ja 2006.a.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8875"/>
          <c:h val="0.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Graafikud!$C$40</c:f>
              <c:strCache>
                <c:ptCount val="1"/>
                <c:pt idx="0">
                  <c:v>2005a.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'[1]graafikud'!$A$42:$A$52</c:f>
              <c:strCache>
                <c:ptCount val="11"/>
                <c:pt idx="0">
                  <c:v>Üldised valitsussektori teenused</c:v>
                </c:pt>
                <c:pt idx="1">
                  <c:v>Reservfond</c:v>
                </c:pt>
                <c:pt idx="2">
                  <c:v>Avalik kord ja julgeolek</c:v>
                </c:pt>
                <c:pt idx="3">
                  <c:v>Majandus</c:v>
                </c:pt>
                <c:pt idx="4">
                  <c:v>Keskkonnakaitse</c:v>
                </c:pt>
                <c:pt idx="5">
                  <c:v>Elamu- ja kommunaalmajandus</c:v>
                </c:pt>
                <c:pt idx="6">
                  <c:v>Tervishoid</c:v>
                </c:pt>
                <c:pt idx="7">
                  <c:v>Vaba aeg, kultuur ja religioon</c:v>
                </c:pt>
                <c:pt idx="8">
                  <c:v>Haridus</c:v>
                </c:pt>
                <c:pt idx="9">
                  <c:v>Sotsiaalne kaitse</c:v>
                </c:pt>
                <c:pt idx="10">
                  <c:v>Kohustuste vähenemine </c:v>
                </c:pt>
              </c:strCache>
            </c:strRef>
          </c:cat>
          <c:val>
            <c:numRef>
              <c:f>'[1]graafikud'!$B$42:$B$52</c:f>
              <c:numCache>
                <c:ptCount val="11"/>
                <c:pt idx="0">
                  <c:v>11629783.35</c:v>
                </c:pt>
                <c:pt idx="1">
                  <c:v>2050697</c:v>
                </c:pt>
                <c:pt idx="2">
                  <c:v>0</c:v>
                </c:pt>
                <c:pt idx="3">
                  <c:v>4139905</c:v>
                </c:pt>
                <c:pt idx="4">
                  <c:v>3550000</c:v>
                </c:pt>
                <c:pt idx="5">
                  <c:v>5743550</c:v>
                </c:pt>
                <c:pt idx="6">
                  <c:v>70000</c:v>
                </c:pt>
                <c:pt idx="7">
                  <c:v>19613444.049999997</c:v>
                </c:pt>
                <c:pt idx="8">
                  <c:v>50958562.445</c:v>
                </c:pt>
                <c:pt idx="9">
                  <c:v>9403920</c:v>
                </c:pt>
                <c:pt idx="10">
                  <c:v>-2058450</c:v>
                </c:pt>
              </c:numCache>
            </c:numRef>
          </c:val>
        </c:ser>
        <c:ser>
          <c:idx val="2"/>
          <c:order val="1"/>
          <c:tx>
            <c:strRef>
              <c:f>'[1]graafikud'!$C$40:$C$41</c:f>
              <c:strCache>
                <c:ptCount val="1"/>
                <c:pt idx="0">
                  <c:v>2005a.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'[1]graafikud'!$C$42:$C$52</c:f>
              <c:numCache>
                <c:ptCount val="11"/>
                <c:pt idx="0">
                  <c:v>12454282.5</c:v>
                </c:pt>
                <c:pt idx="1">
                  <c:v>1513664</c:v>
                </c:pt>
                <c:pt idx="2">
                  <c:v>30000</c:v>
                </c:pt>
                <c:pt idx="3">
                  <c:v>6740000</c:v>
                </c:pt>
                <c:pt idx="4">
                  <c:v>3050000</c:v>
                </c:pt>
                <c:pt idx="5">
                  <c:v>7625000</c:v>
                </c:pt>
                <c:pt idx="6">
                  <c:v>70000</c:v>
                </c:pt>
                <c:pt idx="7">
                  <c:v>25761614.639999997</c:v>
                </c:pt>
                <c:pt idx="8">
                  <c:v>53669712.975</c:v>
                </c:pt>
                <c:pt idx="9">
                  <c:v>11308821.61</c:v>
                </c:pt>
                <c:pt idx="10">
                  <c:v>-2637000</c:v>
                </c:pt>
              </c:numCache>
            </c:numRef>
          </c:val>
        </c:ser>
        <c:ser>
          <c:idx val="3"/>
          <c:order val="2"/>
          <c:tx>
            <c:strRef>
              <c:f>'[1]graafikud'!$D$40</c:f>
              <c:strCache>
                <c:ptCount val="1"/>
                <c:pt idx="0">
                  <c:v>2006a.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'[1]graafikud'!$D$42:$D$52</c:f>
              <c:numCache>
                <c:ptCount val="11"/>
                <c:pt idx="0">
                  <c:v>12807714.879999999</c:v>
                </c:pt>
                <c:pt idx="1">
                  <c:v>1369809</c:v>
                </c:pt>
                <c:pt idx="2">
                  <c:v>40000</c:v>
                </c:pt>
                <c:pt idx="3">
                  <c:v>5865000</c:v>
                </c:pt>
                <c:pt idx="4">
                  <c:v>3520000</c:v>
                </c:pt>
                <c:pt idx="5">
                  <c:v>5920000</c:v>
                </c:pt>
                <c:pt idx="6">
                  <c:v>190000</c:v>
                </c:pt>
                <c:pt idx="7">
                  <c:v>23934818</c:v>
                </c:pt>
                <c:pt idx="8">
                  <c:v>55117840</c:v>
                </c:pt>
                <c:pt idx="9">
                  <c:v>9923000</c:v>
                </c:pt>
                <c:pt idx="10">
                  <c:v>-1808120</c:v>
                </c:pt>
              </c:numCache>
            </c:numRef>
          </c:val>
        </c:ser>
        <c:axId val="52147559"/>
        <c:axId val="66674848"/>
      </c:bar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848"/>
        <c:crosses val="autoZero"/>
        <c:auto val="1"/>
        <c:lblOffset val="100"/>
        <c:noMultiLvlLbl val="0"/>
      </c:catAx>
      <c:valAx>
        <c:axId val="66674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7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2004.a., 2005.a. ja 2006.a.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75"/>
          <c:w val="0.8967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'[1]graafikud'!$B$4:$B$5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'[1]graafikud'!$A$6:$A$11</c:f>
              <c:strCache>
                <c:ptCount val="6"/>
                <c:pt idx="0">
                  <c:v>Maksud</c:v>
                </c:pt>
                <c:pt idx="1">
                  <c:v>Kaupade ja teenuste müük</c:v>
                </c:pt>
                <c:pt idx="2">
                  <c:v>Toetused riigilt</c:v>
                </c:pt>
                <c:pt idx="3">
                  <c:v>Varade müük</c:v>
                </c:pt>
                <c:pt idx="4">
                  <c:v>Tulu mittetoodetud varadelt</c:v>
                </c:pt>
                <c:pt idx="5">
                  <c:v>Muud tulud</c:v>
                </c:pt>
              </c:strCache>
            </c:strRef>
          </c:cat>
          <c:val>
            <c:numRef>
              <c:f>'[1]graafikud'!$B$6:$B$11</c:f>
              <c:numCache>
                <c:ptCount val="6"/>
                <c:pt idx="0">
                  <c:v>54300000</c:v>
                </c:pt>
                <c:pt idx="1">
                  <c:v>11004835</c:v>
                </c:pt>
                <c:pt idx="2">
                  <c:v>30879000</c:v>
                </c:pt>
                <c:pt idx="3">
                  <c:v>6530100</c:v>
                </c:pt>
                <c:pt idx="4">
                  <c:v>205000</c:v>
                </c:pt>
                <c:pt idx="5">
                  <c:v>10000</c:v>
                </c:pt>
              </c:numCache>
            </c:numRef>
          </c:val>
        </c:ser>
        <c:ser>
          <c:idx val="2"/>
          <c:order val="1"/>
          <c:tx>
            <c:strRef>
              <c:f>'[1]graafikud'!$C$4:$C$5</c:f>
              <c:strCache>
                <c:ptCount val="1"/>
                <c:pt idx="0">
                  <c:v>2005a.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'[1]graafikud'!$C$6:$C$11</c:f>
              <c:numCache>
                <c:ptCount val="6"/>
                <c:pt idx="0">
                  <c:v>59700000</c:v>
                </c:pt>
                <c:pt idx="1">
                  <c:v>12265702</c:v>
                </c:pt>
                <c:pt idx="2">
                  <c:v>36237757</c:v>
                </c:pt>
                <c:pt idx="3">
                  <c:v>5880000</c:v>
                </c:pt>
                <c:pt idx="4">
                  <c:v>390000</c:v>
                </c:pt>
                <c:pt idx="5">
                  <c:v>270000</c:v>
                </c:pt>
              </c:numCache>
            </c:numRef>
          </c:val>
        </c:ser>
        <c:ser>
          <c:idx val="0"/>
          <c:order val="2"/>
          <c:tx>
            <c:strRef>
              <c:f>'[1]graafikud'!$D$4</c:f>
              <c:strCache>
                <c:ptCount val="1"/>
                <c:pt idx="0">
                  <c:v>2006a.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'[1]graafikud'!$D$6:$D$11</c:f>
              <c:numCache>
                <c:ptCount val="6"/>
                <c:pt idx="0">
                  <c:v>65660000</c:v>
                </c:pt>
                <c:pt idx="1">
                  <c:v>13478000</c:v>
                </c:pt>
                <c:pt idx="2">
                  <c:v>37138302</c:v>
                </c:pt>
                <c:pt idx="3">
                  <c:v>2600000</c:v>
                </c:pt>
                <c:pt idx="4">
                  <c:v>650000</c:v>
                </c:pt>
                <c:pt idx="5">
                  <c:v>570000</c:v>
                </c:pt>
              </c:numCache>
            </c:numRef>
          </c:val>
        </c:ser>
        <c:axId val="63202721"/>
        <c:axId val="31953578"/>
      </c:bar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3578"/>
        <c:crosses val="autoZero"/>
        <c:auto val="1"/>
        <c:lblOffset val="100"/>
        <c:noMultiLvlLbl val="0"/>
      </c:catAx>
      <c:valAx>
        <c:axId val="31953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51</xdr:row>
      <xdr:rowOff>9525</xdr:rowOff>
    </xdr:from>
    <xdr:to>
      <xdr:col>11</xdr:col>
      <xdr:colOff>409575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409575" y="6772275"/>
        <a:ext cx="76295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85725</xdr:rowOff>
    </xdr:from>
    <xdr:to>
      <xdr:col>6</xdr:col>
      <xdr:colOff>19050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514600"/>
        <a:ext cx="5553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6</xdr:col>
      <xdr:colOff>9525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972550"/>
        <a:ext cx="55816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82</xdr:row>
      <xdr:rowOff>28575</xdr:rowOff>
    </xdr:from>
    <xdr:to>
      <xdr:col>6</xdr:col>
      <xdr:colOff>0</xdr:colOff>
      <xdr:row>110</xdr:row>
      <xdr:rowOff>76200</xdr:rowOff>
    </xdr:to>
    <xdr:graphicFrame>
      <xdr:nvGraphicFramePr>
        <xdr:cNvPr id="3" name="Chart 3"/>
        <xdr:cNvGraphicFramePr/>
      </xdr:nvGraphicFramePr>
      <xdr:xfrm>
        <a:off x="28575" y="13306425"/>
        <a:ext cx="554355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152400</xdr:rowOff>
    </xdr:from>
    <xdr:to>
      <xdr:col>5</xdr:col>
      <xdr:colOff>704850</xdr:colOff>
      <xdr:row>150</xdr:row>
      <xdr:rowOff>0</xdr:rowOff>
    </xdr:to>
    <xdr:graphicFrame>
      <xdr:nvGraphicFramePr>
        <xdr:cNvPr id="4" name="Chart 4"/>
        <xdr:cNvGraphicFramePr/>
      </xdr:nvGraphicFramePr>
      <xdr:xfrm>
        <a:off x="0" y="18126075"/>
        <a:ext cx="5562600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ivi\Local%20Settings\Temporary%20Internet%20Files\OLK60\2006%20eelarve%20291105%20tasakaal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A1 Tulud"/>
      <sheetName val="LISA2 Kulud"/>
      <sheetName val="LISA3 Finantseerimistehingud"/>
      <sheetName val="LISA4 Investeeringud"/>
      <sheetName val="LISA5 Kohustused"/>
      <sheetName val="graafikud"/>
    </sheetNames>
    <sheetDataSet>
      <sheetData sheetId="5">
        <row r="4">
          <cell r="B4" t="str">
            <v>2004a.</v>
          </cell>
          <cell r="C4" t="str">
            <v>2005a.</v>
          </cell>
          <cell r="D4" t="str">
            <v>2006a.</v>
          </cell>
        </row>
        <row r="6">
          <cell r="A6" t="str">
            <v>Maksud</v>
          </cell>
          <cell r="B6">
            <v>54300000</v>
          </cell>
          <cell r="C6">
            <v>59700000</v>
          </cell>
          <cell r="D6">
            <v>65660000</v>
          </cell>
        </row>
        <row r="7">
          <cell r="A7" t="str">
            <v>Kaupade ja teenuste müük</v>
          </cell>
          <cell r="B7">
            <v>11004835</v>
          </cell>
          <cell r="C7">
            <v>12265702</v>
          </cell>
          <cell r="D7">
            <v>13478000</v>
          </cell>
        </row>
        <row r="8">
          <cell r="A8" t="str">
            <v>Toetused riigilt</v>
          </cell>
          <cell r="B8">
            <v>30879000</v>
          </cell>
          <cell r="C8">
            <v>36237757</v>
          </cell>
          <cell r="D8">
            <v>37138302</v>
          </cell>
        </row>
        <row r="9">
          <cell r="A9" t="str">
            <v>Varade müük</v>
          </cell>
          <cell r="B9">
            <v>6530100</v>
          </cell>
          <cell r="C9">
            <v>5880000</v>
          </cell>
          <cell r="D9">
            <v>2600000</v>
          </cell>
        </row>
        <row r="10">
          <cell r="A10" t="str">
            <v>Tulu mittetoodetud varadelt</v>
          </cell>
          <cell r="B10">
            <v>205000</v>
          </cell>
          <cell r="C10">
            <v>390000</v>
          </cell>
          <cell r="D10">
            <v>650000</v>
          </cell>
        </row>
        <row r="11">
          <cell r="A11" t="str">
            <v>Muud tulud</v>
          </cell>
          <cell r="B11">
            <v>10000</v>
          </cell>
          <cell r="C11">
            <v>270000</v>
          </cell>
          <cell r="D11">
            <v>570000</v>
          </cell>
        </row>
        <row r="40">
          <cell r="C40" t="str">
            <v>2005a.</v>
          </cell>
          <cell r="D40" t="str">
            <v>2006a.</v>
          </cell>
        </row>
        <row r="42">
          <cell r="A42" t="str">
            <v>Üldised valitsussektori teenused</v>
          </cell>
          <cell r="B42">
            <v>11629783.35</v>
          </cell>
          <cell r="C42">
            <v>12454282.5</v>
          </cell>
          <cell r="D42">
            <v>12807714.879999999</v>
          </cell>
        </row>
        <row r="43">
          <cell r="A43" t="str">
            <v>Reservfond</v>
          </cell>
          <cell r="B43">
            <v>2050697</v>
          </cell>
          <cell r="C43">
            <v>1513664</v>
          </cell>
          <cell r="D43">
            <v>1369809</v>
          </cell>
        </row>
        <row r="44">
          <cell r="A44" t="str">
            <v>Avalik kord ja julgeolek</v>
          </cell>
          <cell r="B44">
            <v>0</v>
          </cell>
          <cell r="C44">
            <v>30000</v>
          </cell>
          <cell r="D44">
            <v>40000</v>
          </cell>
        </row>
        <row r="45">
          <cell r="A45" t="str">
            <v>Majandus</v>
          </cell>
          <cell r="B45">
            <v>4139905</v>
          </cell>
          <cell r="C45">
            <v>6740000</v>
          </cell>
          <cell r="D45">
            <v>5865000</v>
          </cell>
        </row>
        <row r="46">
          <cell r="A46" t="str">
            <v>Keskkonnakaitse</v>
          </cell>
          <cell r="B46">
            <v>3550000</v>
          </cell>
          <cell r="C46">
            <v>3050000</v>
          </cell>
          <cell r="D46">
            <v>3520000</v>
          </cell>
        </row>
        <row r="47">
          <cell r="A47" t="str">
            <v>Elamu- ja kommunaalmajandus</v>
          </cell>
          <cell r="B47">
            <v>5743550</v>
          </cell>
          <cell r="C47">
            <v>7625000</v>
          </cell>
          <cell r="D47">
            <v>5920000</v>
          </cell>
        </row>
        <row r="48">
          <cell r="A48" t="str">
            <v>Tervishoid</v>
          </cell>
          <cell r="B48">
            <v>70000</v>
          </cell>
          <cell r="C48">
            <v>70000</v>
          </cell>
          <cell r="D48">
            <v>190000</v>
          </cell>
        </row>
        <row r="49">
          <cell r="A49" t="str">
            <v>Vaba aeg, kultuur ja religioon</v>
          </cell>
          <cell r="B49">
            <v>19613444.049999997</v>
          </cell>
          <cell r="C49">
            <v>25761614.639999997</v>
          </cell>
          <cell r="D49">
            <v>23934818</v>
          </cell>
        </row>
        <row r="50">
          <cell r="A50" t="str">
            <v>Haridus</v>
          </cell>
          <cell r="B50">
            <v>50958562.445</v>
          </cell>
          <cell r="C50">
            <v>53669712.975</v>
          </cell>
          <cell r="D50">
            <v>55117840</v>
          </cell>
        </row>
        <row r="51">
          <cell r="A51" t="str">
            <v>Sotsiaalne kaitse</v>
          </cell>
          <cell r="B51">
            <v>9403920</v>
          </cell>
          <cell r="C51">
            <v>11308821.61</v>
          </cell>
          <cell r="D51">
            <v>9923000</v>
          </cell>
        </row>
        <row r="52">
          <cell r="A52" t="str">
            <v>Kohustuste vähenemine </v>
          </cell>
          <cell r="B52">
            <v>-2058450</v>
          </cell>
          <cell r="C52">
            <v>-2637000</v>
          </cell>
          <cell r="D52">
            <v>-1808120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1722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7109375" style="1" customWidth="1"/>
    <col min="2" max="3" width="6.7109375" style="1" hidden="1" customWidth="1"/>
    <col min="4" max="4" width="49.8515625" style="1" customWidth="1"/>
    <col min="5" max="5" width="11.421875" style="1" customWidth="1"/>
    <col min="6" max="6" width="11.421875" style="4" customWidth="1"/>
    <col min="7" max="7" width="11.421875" style="139" customWidth="1"/>
    <col min="8" max="8" width="6.7109375" style="511" customWidth="1"/>
    <col min="10" max="10" width="13.28125" style="1" customWidth="1"/>
    <col min="11" max="11" width="11.140625" style="1" bestFit="1" customWidth="1"/>
    <col min="12" max="12" width="12.421875" style="1" customWidth="1"/>
    <col min="13" max="13" width="11.140625" style="1" bestFit="1" customWidth="1"/>
    <col min="14" max="14" width="6.28125" style="1" bestFit="1" customWidth="1"/>
    <col min="15" max="15" width="12.00390625" style="1" customWidth="1"/>
    <col min="16" max="16" width="9.140625" style="1" customWidth="1"/>
    <col min="17" max="17" width="11.140625" style="1" customWidth="1"/>
    <col min="18" max="16384" width="9.140625" style="1" customWidth="1"/>
  </cols>
  <sheetData>
    <row r="1" spans="6:9" s="10" customFormat="1" ht="14.25" customHeight="1">
      <c r="F1" s="655"/>
      <c r="G1" s="655" t="s">
        <v>1016</v>
      </c>
      <c r="H1" s="700"/>
      <c r="I1" s="655"/>
    </row>
    <row r="2" spans="6:9" s="10" customFormat="1" ht="14.25" customHeight="1">
      <c r="F2" s="11"/>
      <c r="G2" s="701" t="s">
        <v>1028</v>
      </c>
      <c r="H2" s="700"/>
      <c r="I2" s="655"/>
    </row>
    <row r="3" spans="5:9" s="10" customFormat="1" ht="14.25" customHeight="1">
      <c r="E3" s="656"/>
      <c r="F3" s="11"/>
      <c r="G3" s="701" t="s">
        <v>530</v>
      </c>
      <c r="H3" s="700"/>
      <c r="I3" s="655"/>
    </row>
    <row r="4" spans="5:9" s="10" customFormat="1" ht="14.25" customHeight="1">
      <c r="E4" s="656"/>
      <c r="F4" s="11"/>
      <c r="G4" s="701" t="s">
        <v>1057</v>
      </c>
      <c r="H4" s="700"/>
      <c r="I4" s="655"/>
    </row>
    <row r="5" spans="1:8" s="10" customFormat="1" ht="15">
      <c r="A5" s="650" t="s">
        <v>214</v>
      </c>
      <c r="B5" s="9"/>
      <c r="C5" s="9"/>
      <c r="F5" s="11"/>
      <c r="G5" s="141"/>
      <c r="H5" s="512"/>
    </row>
    <row r="6" spans="4:8" ht="13.5" thickBot="1">
      <c r="D6" s="10"/>
      <c r="E6" s="10"/>
      <c r="H6" s="512"/>
    </row>
    <row r="7" spans="1:8" ht="12.75">
      <c r="A7" s="12" t="s">
        <v>613</v>
      </c>
      <c r="B7" s="12"/>
      <c r="C7" s="12"/>
      <c r="D7" s="13" t="s">
        <v>714</v>
      </c>
      <c r="E7" s="271" t="s">
        <v>217</v>
      </c>
      <c r="F7" s="271" t="s">
        <v>222</v>
      </c>
      <c r="G7" s="275" t="s">
        <v>223</v>
      </c>
      <c r="H7" s="513" t="s">
        <v>531</v>
      </c>
    </row>
    <row r="8" spans="1:8" ht="26.25" thickBot="1">
      <c r="A8" s="14"/>
      <c r="B8" s="14"/>
      <c r="C8" s="14"/>
      <c r="D8" s="15"/>
      <c r="E8" s="294" t="s">
        <v>17</v>
      </c>
      <c r="F8" s="294" t="s">
        <v>17</v>
      </c>
      <c r="G8" s="297" t="s">
        <v>1036</v>
      </c>
      <c r="H8" s="513" t="s">
        <v>532</v>
      </c>
    </row>
    <row r="9" spans="1:10" ht="12.75">
      <c r="A9" s="688">
        <v>3</v>
      </c>
      <c r="B9" s="688"/>
      <c r="C9" s="688"/>
      <c r="D9" s="689" t="s">
        <v>614</v>
      </c>
      <c r="E9" s="690">
        <f>E10+E14+E119+E164</f>
        <v>102928935</v>
      </c>
      <c r="F9" s="690">
        <f>F10+F14+F119+F164</f>
        <v>114743459</v>
      </c>
      <c r="G9" s="690">
        <f>G10+G14+G119+G164</f>
        <v>120146302</v>
      </c>
      <c r="H9" s="514">
        <f aca="true" t="shared" si="0" ref="H9:H40">(G9-F9)/F9</f>
        <v>0.04708628314926431</v>
      </c>
      <c r="J9" s="517"/>
    </row>
    <row r="10" spans="1:18" ht="12.75">
      <c r="A10" s="691">
        <v>30</v>
      </c>
      <c r="B10" s="691"/>
      <c r="C10" s="691"/>
      <c r="D10" s="692" t="s">
        <v>615</v>
      </c>
      <c r="E10" s="49">
        <f>SUM(E11:E13)</f>
        <v>54300000</v>
      </c>
      <c r="F10" s="49">
        <f>SUM(F11:F13)</f>
        <v>59700000</v>
      </c>
      <c r="G10" s="49">
        <f>SUM(G11:G13)</f>
        <v>65660000</v>
      </c>
      <c r="H10" s="514">
        <f t="shared" si="0"/>
        <v>0.09983249581239531</v>
      </c>
      <c r="K10" s="515"/>
      <c r="L10" s="515"/>
      <c r="M10" s="515"/>
      <c r="N10" s="515"/>
      <c r="O10" s="515"/>
      <c r="P10" s="515"/>
      <c r="Q10" s="515"/>
      <c r="R10" s="516"/>
    </row>
    <row r="11" spans="1:18" ht="12.75">
      <c r="A11" s="16" t="s">
        <v>847</v>
      </c>
      <c r="B11" s="16"/>
      <c r="C11" s="16"/>
      <c r="D11" s="17" t="s">
        <v>616</v>
      </c>
      <c r="E11" s="71">
        <v>51000000</v>
      </c>
      <c r="F11" s="18">
        <v>56400000</v>
      </c>
      <c r="G11" s="18">
        <v>62320000</v>
      </c>
      <c r="H11" s="514">
        <f t="shared" si="0"/>
        <v>0.1049645390070922</v>
      </c>
      <c r="J11" s="517"/>
      <c r="K11" s="517"/>
      <c r="L11" s="517"/>
      <c r="M11" s="517"/>
      <c r="N11" s="518"/>
      <c r="O11" s="386"/>
      <c r="P11" s="519"/>
      <c r="Q11" s="386"/>
      <c r="R11" s="519"/>
    </row>
    <row r="12" spans="1:18" ht="12.75">
      <c r="A12" s="19" t="s">
        <v>848</v>
      </c>
      <c r="B12" s="19"/>
      <c r="C12" s="19"/>
      <c r="D12" s="20" t="s">
        <v>617</v>
      </c>
      <c r="E12" s="39">
        <v>1800000</v>
      </c>
      <c r="F12" s="21">
        <v>1800000</v>
      </c>
      <c r="G12" s="21">
        <v>1840000</v>
      </c>
      <c r="H12" s="514">
        <f t="shared" si="0"/>
        <v>0.022222222222222223</v>
      </c>
      <c r="J12" s="497"/>
      <c r="K12" s="497"/>
      <c r="L12" s="497"/>
      <c r="M12" s="497"/>
      <c r="N12" s="520"/>
      <c r="O12" s="386"/>
      <c r="P12" s="520"/>
      <c r="Q12" s="386"/>
      <c r="R12" s="519"/>
    </row>
    <row r="13" spans="1:18" ht="12.75">
      <c r="A13" s="22" t="s">
        <v>849</v>
      </c>
      <c r="B13" s="22"/>
      <c r="C13" s="22"/>
      <c r="D13" s="693" t="s">
        <v>618</v>
      </c>
      <c r="E13" s="505">
        <v>1500000</v>
      </c>
      <c r="F13" s="410">
        <v>1500000</v>
      </c>
      <c r="G13" s="410">
        <v>1500000</v>
      </c>
      <c r="H13" s="514">
        <f t="shared" si="0"/>
        <v>0</v>
      </c>
      <c r="J13" s="497"/>
      <c r="K13" s="497"/>
      <c r="L13" s="497"/>
      <c r="M13" s="497"/>
      <c r="N13" s="520"/>
      <c r="O13" s="386"/>
      <c r="P13" s="519"/>
      <c r="Q13" s="386"/>
      <c r="R13" s="519"/>
    </row>
    <row r="14" spans="1:18" ht="12.75">
      <c r="A14" s="61" t="s">
        <v>850</v>
      </c>
      <c r="B14" s="61"/>
      <c r="C14" s="61"/>
      <c r="D14" s="692" t="s">
        <v>619</v>
      </c>
      <c r="E14" s="49">
        <f>E15+E17+E76</f>
        <v>11004835</v>
      </c>
      <c r="F14" s="49">
        <f>F15+F17+F76</f>
        <v>12265702</v>
      </c>
      <c r="G14" s="49">
        <f>G15+G17+G76</f>
        <v>13528000</v>
      </c>
      <c r="H14" s="514">
        <f t="shared" si="0"/>
        <v>0.10291282145938324</v>
      </c>
      <c r="J14" s="497"/>
      <c r="K14" s="497"/>
      <c r="L14" s="497"/>
      <c r="M14" s="497"/>
      <c r="N14" s="520"/>
      <c r="O14" s="497"/>
      <c r="P14" s="520"/>
      <c r="Q14" s="386"/>
      <c r="R14" s="519"/>
    </row>
    <row r="15" spans="1:18" ht="13.5" thickBot="1">
      <c r="A15" s="686" t="s">
        <v>851</v>
      </c>
      <c r="B15" s="686"/>
      <c r="C15" s="686"/>
      <c r="D15" s="699" t="s">
        <v>852</v>
      </c>
      <c r="E15" s="602">
        <v>180000</v>
      </c>
      <c r="F15" s="602">
        <v>205000</v>
      </c>
      <c r="G15" s="602">
        <v>250000</v>
      </c>
      <c r="H15" s="514">
        <f t="shared" si="0"/>
        <v>0.21951219512195122</v>
      </c>
      <c r="J15" s="497"/>
      <c r="K15" s="497"/>
      <c r="L15" s="497"/>
      <c r="M15" s="497"/>
      <c r="N15" s="520"/>
      <c r="O15" s="497"/>
      <c r="P15" s="520"/>
      <c r="Q15" s="386"/>
      <c r="R15" s="519"/>
    </row>
    <row r="16" spans="1:8" s="101" customFormat="1" ht="13.5" customHeight="1" hidden="1">
      <c r="A16" s="671"/>
      <c r="B16" s="671"/>
      <c r="C16" s="671"/>
      <c r="D16" s="103" t="s">
        <v>67</v>
      </c>
      <c r="E16" s="672"/>
      <c r="F16" s="672"/>
      <c r="G16" s="698"/>
      <c r="H16" s="514" t="e">
        <f t="shared" si="0"/>
        <v>#DIV/0!</v>
      </c>
    </row>
    <row r="17" spans="1:16" ht="13.5" thickBot="1">
      <c r="A17" s="681" t="s">
        <v>853</v>
      </c>
      <c r="B17" s="681"/>
      <c r="C17" s="681"/>
      <c r="D17" s="682" t="s">
        <v>715</v>
      </c>
      <c r="E17" s="683">
        <f>E18+E46+E67+E73+E61</f>
        <v>7913755</v>
      </c>
      <c r="F17" s="683">
        <f>F18+F46+F67+F73+F61</f>
        <v>9217202</v>
      </c>
      <c r="G17" s="683">
        <f>G18+G46+G67+G73+G61</f>
        <v>9416000</v>
      </c>
      <c r="H17" s="514">
        <f t="shared" si="0"/>
        <v>0.0215681505081477</v>
      </c>
      <c r="J17"/>
      <c r="K17"/>
      <c r="L17"/>
      <c r="M17"/>
      <c r="N17"/>
      <c r="O17"/>
      <c r="P17"/>
    </row>
    <row r="18" spans="1:8" ht="12.75">
      <c r="A18" s="55" t="s">
        <v>854</v>
      </c>
      <c r="B18" s="55"/>
      <c r="C18" s="55"/>
      <c r="D18" s="50" t="s">
        <v>716</v>
      </c>
      <c r="E18" s="56">
        <f>E19+E21+E23+E25+E29+E32+E35+E38+E41+E44+E27</f>
        <v>6093255</v>
      </c>
      <c r="F18" s="56">
        <f>F19+F21+F23+F25+F29+F32+F35+F38+F41+F44+F27</f>
        <v>7212202</v>
      </c>
      <c r="G18" s="56">
        <f>G19+G21+G23+G25+G29+G32+G35+G38+G41+G44+G27</f>
        <v>7568000</v>
      </c>
      <c r="H18" s="514">
        <f t="shared" si="0"/>
        <v>0.04933278352436607</v>
      </c>
    </row>
    <row r="19" spans="1:8" s="5" customFormat="1" ht="11.25">
      <c r="A19" s="23"/>
      <c r="B19" s="23"/>
      <c r="C19" s="23"/>
      <c r="D19" s="383" t="s">
        <v>341</v>
      </c>
      <c r="E19" s="547">
        <f>SUM(E20:E20)</f>
        <v>0</v>
      </c>
      <c r="F19" s="547">
        <f>SUM(F20:F20)</f>
        <v>0</v>
      </c>
      <c r="G19" s="547">
        <f>SUM(G20:G20)</f>
        <v>0</v>
      </c>
      <c r="H19" s="514" t="e">
        <f t="shared" si="0"/>
        <v>#DIV/0!</v>
      </c>
    </row>
    <row r="20" spans="1:8" s="5" customFormat="1" ht="11.25" customHeight="1" hidden="1">
      <c r="A20" s="23"/>
      <c r="B20" s="23"/>
      <c r="C20" s="23"/>
      <c r="D20" s="548" t="s">
        <v>801</v>
      </c>
      <c r="E20" s="547"/>
      <c r="F20" s="547"/>
      <c r="G20" s="547"/>
      <c r="H20" s="514" t="e">
        <f t="shared" si="0"/>
        <v>#DIV/0!</v>
      </c>
    </row>
    <row r="21" spans="1:8" s="5" customFormat="1" ht="11.25">
      <c r="A21" s="23"/>
      <c r="B21" s="23"/>
      <c r="C21" s="23"/>
      <c r="D21" s="383" t="s">
        <v>340</v>
      </c>
      <c r="E21" s="547">
        <f>SUM(E22:E22)</f>
        <v>385000</v>
      </c>
      <c r="F21" s="547">
        <f>SUM(F22:F22)</f>
        <v>490000</v>
      </c>
      <c r="G21" s="547">
        <f>SUM(G22:G22)</f>
        <v>240000</v>
      </c>
      <c r="H21" s="514">
        <f t="shared" si="0"/>
        <v>-0.5102040816326531</v>
      </c>
    </row>
    <row r="22" spans="1:8" s="7" customFormat="1" ht="11.25" hidden="1">
      <c r="A22" s="26"/>
      <c r="B22" s="26"/>
      <c r="C22" s="26"/>
      <c r="D22" s="548" t="s">
        <v>800</v>
      </c>
      <c r="E22" s="423">
        <v>385000</v>
      </c>
      <c r="F22" s="423">
        <v>490000</v>
      </c>
      <c r="G22" s="423">
        <v>240000</v>
      </c>
      <c r="H22" s="514">
        <f t="shared" si="0"/>
        <v>-0.5102040816326531</v>
      </c>
    </row>
    <row r="23" spans="1:8" s="5" customFormat="1" ht="11.25">
      <c r="A23" s="23"/>
      <c r="B23" s="23"/>
      <c r="C23" s="23"/>
      <c r="D23" s="383" t="s">
        <v>339</v>
      </c>
      <c r="E23" s="547">
        <f>SUM(E24:E24)</f>
        <v>0</v>
      </c>
      <c r="F23" s="547">
        <f>SUM(F24:F24)</f>
        <v>0</v>
      </c>
      <c r="G23" s="547">
        <f>SUM(G24:G24)</f>
        <v>0</v>
      </c>
      <c r="H23" s="514" t="e">
        <f t="shared" si="0"/>
        <v>#DIV/0!</v>
      </c>
    </row>
    <row r="24" spans="1:8" s="5" customFormat="1" ht="11.25" hidden="1">
      <c r="A24" s="23"/>
      <c r="B24" s="23"/>
      <c r="C24" s="23"/>
      <c r="D24" s="548" t="s">
        <v>800</v>
      </c>
      <c r="E24" s="547">
        <v>0</v>
      </c>
      <c r="F24" s="547">
        <v>0</v>
      </c>
      <c r="G24" s="547">
        <v>0</v>
      </c>
      <c r="H24" s="514" t="e">
        <f t="shared" si="0"/>
        <v>#DIV/0!</v>
      </c>
    </row>
    <row r="25" spans="1:8" s="5" customFormat="1" ht="11.25">
      <c r="A25" s="23"/>
      <c r="B25" s="23"/>
      <c r="C25" s="23"/>
      <c r="D25" s="383" t="s">
        <v>338</v>
      </c>
      <c r="E25" s="547">
        <f>SUM(E26:E26)</f>
        <v>184275</v>
      </c>
      <c r="F25" s="547">
        <f>SUM(F26:F26)</f>
        <v>195000</v>
      </c>
      <c r="G25" s="547">
        <f>SUM(G26:G26)</f>
        <v>0</v>
      </c>
      <c r="H25" s="514">
        <f t="shared" si="0"/>
        <v>-1</v>
      </c>
    </row>
    <row r="26" spans="1:8" s="7" customFormat="1" ht="11.25" hidden="1">
      <c r="A26" s="26"/>
      <c r="B26" s="26"/>
      <c r="C26" s="26"/>
      <c r="D26" s="548" t="s">
        <v>800</v>
      </c>
      <c r="E26" s="423">
        <v>184275</v>
      </c>
      <c r="F26" s="423">
        <v>195000</v>
      </c>
      <c r="G26" s="423">
        <v>0</v>
      </c>
      <c r="H26" s="514">
        <f t="shared" si="0"/>
        <v>-1</v>
      </c>
    </row>
    <row r="27" spans="1:8" s="5" customFormat="1" ht="11.25">
      <c r="A27" s="23"/>
      <c r="B27" s="23"/>
      <c r="C27" s="23"/>
      <c r="D27" s="383" t="s">
        <v>337</v>
      </c>
      <c r="E27" s="547">
        <f>SUM(E28)</f>
        <v>0</v>
      </c>
      <c r="F27" s="547">
        <f>SUM(F28)</f>
        <v>0</v>
      </c>
      <c r="G27" s="547">
        <f>SUM(G28)</f>
        <v>0</v>
      </c>
      <c r="H27" s="514" t="e">
        <f t="shared" si="0"/>
        <v>#DIV/0!</v>
      </c>
    </row>
    <row r="28" spans="1:8" s="5" customFormat="1" ht="11.25" hidden="1">
      <c r="A28" s="23"/>
      <c r="B28" s="26"/>
      <c r="C28" s="26"/>
      <c r="D28" s="548" t="s">
        <v>14</v>
      </c>
      <c r="E28" s="423"/>
      <c r="F28" s="549"/>
      <c r="G28" s="550"/>
      <c r="H28" s="514" t="e">
        <f t="shared" si="0"/>
        <v>#DIV/0!</v>
      </c>
    </row>
    <row r="29" spans="1:8" s="5" customFormat="1" ht="13.5" customHeight="1">
      <c r="A29" s="23"/>
      <c r="B29" s="23"/>
      <c r="C29" s="23"/>
      <c r="D29" s="383" t="s">
        <v>357</v>
      </c>
      <c r="E29" s="547">
        <f>SUM(E30:E31)</f>
        <v>473968</v>
      </c>
      <c r="F29" s="547">
        <f>SUM(F30:F31)</f>
        <v>545646</v>
      </c>
      <c r="G29" s="547">
        <f>SUM(G30:G31)</f>
        <v>580000</v>
      </c>
      <c r="H29" s="514">
        <f t="shared" si="0"/>
        <v>0.06296023429109716</v>
      </c>
    </row>
    <row r="30" spans="1:8" s="7" customFormat="1" ht="11.25" hidden="1">
      <c r="A30" s="26"/>
      <c r="B30" s="26"/>
      <c r="C30" s="26"/>
      <c r="D30" s="548" t="s">
        <v>801</v>
      </c>
      <c r="E30" s="423">
        <v>253968</v>
      </c>
      <c r="F30" s="423">
        <v>291486</v>
      </c>
      <c r="G30" s="423">
        <v>320000</v>
      </c>
      <c r="H30" s="514">
        <f t="shared" si="0"/>
        <v>0.09782288000109782</v>
      </c>
    </row>
    <row r="31" spans="1:8" s="7" customFormat="1" ht="11.25" hidden="1">
      <c r="A31" s="26"/>
      <c r="B31" s="26"/>
      <c r="C31" s="26"/>
      <c r="D31" s="548" t="s">
        <v>802</v>
      </c>
      <c r="E31" s="423">
        <v>220000</v>
      </c>
      <c r="F31" s="423">
        <v>254160</v>
      </c>
      <c r="G31" s="423">
        <v>260000</v>
      </c>
      <c r="H31" s="514">
        <f t="shared" si="0"/>
        <v>0.02297765187283601</v>
      </c>
    </row>
    <row r="32" spans="1:8" s="5" customFormat="1" ht="11.25">
      <c r="A32" s="28"/>
      <c r="B32" s="28"/>
      <c r="C32" s="28"/>
      <c r="D32" s="383" t="s">
        <v>358</v>
      </c>
      <c r="E32" s="547">
        <f>SUM(E33:E34)</f>
        <v>580346</v>
      </c>
      <c r="F32" s="547">
        <f>SUM(F33:F34)</f>
        <v>574030</v>
      </c>
      <c r="G32" s="547">
        <f>SUM(G33:G34)</f>
        <v>590000</v>
      </c>
      <c r="H32" s="514">
        <f t="shared" si="0"/>
        <v>0.02782084560040416</v>
      </c>
    </row>
    <row r="33" spans="1:8" s="7" customFormat="1" ht="11.25" hidden="1">
      <c r="A33" s="31"/>
      <c r="B33" s="31"/>
      <c r="C33" s="31"/>
      <c r="D33" s="548" t="s">
        <v>801</v>
      </c>
      <c r="E33" s="423">
        <v>320346</v>
      </c>
      <c r="F33" s="423">
        <v>303030</v>
      </c>
      <c r="G33" s="423">
        <v>320000</v>
      </c>
      <c r="H33" s="514">
        <f t="shared" si="0"/>
        <v>0.056001056001056</v>
      </c>
    </row>
    <row r="34" spans="1:8" s="7" customFormat="1" ht="11.25" hidden="1">
      <c r="A34" s="31"/>
      <c r="B34" s="31"/>
      <c r="C34" s="31"/>
      <c r="D34" s="548" t="s">
        <v>802</v>
      </c>
      <c r="E34" s="423">
        <v>260000</v>
      </c>
      <c r="F34" s="423">
        <v>271000</v>
      </c>
      <c r="G34" s="423">
        <v>270000</v>
      </c>
      <c r="H34" s="514">
        <f t="shared" si="0"/>
        <v>-0.0036900369003690036</v>
      </c>
    </row>
    <row r="35" spans="1:8" s="5" customFormat="1" ht="11.25">
      <c r="A35" s="28"/>
      <c r="B35" s="28"/>
      <c r="C35" s="28"/>
      <c r="D35" s="383" t="s">
        <v>359</v>
      </c>
      <c r="E35" s="547">
        <f>SUM(E36:E37)</f>
        <v>513512</v>
      </c>
      <c r="F35" s="547">
        <f>SUM(F36:F37)</f>
        <v>522626</v>
      </c>
      <c r="G35" s="547">
        <f>SUM(G36:G37)</f>
        <v>610000</v>
      </c>
      <c r="H35" s="514">
        <f t="shared" si="0"/>
        <v>0.16718265069093385</v>
      </c>
    </row>
    <row r="36" spans="1:8" s="7" customFormat="1" ht="11.25" hidden="1">
      <c r="A36" s="31"/>
      <c r="B36" s="31"/>
      <c r="C36" s="31"/>
      <c r="D36" s="548" t="s">
        <v>801</v>
      </c>
      <c r="E36" s="423">
        <v>265512</v>
      </c>
      <c r="F36" s="423">
        <v>262626</v>
      </c>
      <c r="G36" s="423">
        <v>310000</v>
      </c>
      <c r="H36" s="514">
        <f t="shared" si="0"/>
        <v>0.18038579577041117</v>
      </c>
    </row>
    <row r="37" spans="1:8" s="7" customFormat="1" ht="11.25" hidden="1">
      <c r="A37" s="31"/>
      <c r="B37" s="31"/>
      <c r="C37" s="31"/>
      <c r="D37" s="548" t="s">
        <v>802</v>
      </c>
      <c r="E37" s="423">
        <v>248000</v>
      </c>
      <c r="F37" s="423">
        <v>260000</v>
      </c>
      <c r="G37" s="423">
        <v>300000</v>
      </c>
      <c r="H37" s="514">
        <f t="shared" si="0"/>
        <v>0.15384615384615385</v>
      </c>
    </row>
    <row r="38" spans="1:8" s="5" customFormat="1" ht="11.25">
      <c r="A38" s="28"/>
      <c r="B38" s="28"/>
      <c r="C38" s="28"/>
      <c r="D38" s="383" t="s">
        <v>360</v>
      </c>
      <c r="E38" s="547">
        <f>SUM(E39:E40)</f>
        <v>571916</v>
      </c>
      <c r="F38" s="547">
        <f>SUM(F39:F40)</f>
        <v>590144</v>
      </c>
      <c r="G38" s="547">
        <f>SUM(G39:G40)</f>
        <v>638000</v>
      </c>
      <c r="H38" s="514">
        <f t="shared" si="0"/>
        <v>0.08109207244333587</v>
      </c>
    </row>
    <row r="39" spans="1:8" s="7" customFormat="1" ht="11.25" hidden="1">
      <c r="A39" s="31"/>
      <c r="B39" s="31"/>
      <c r="C39" s="31"/>
      <c r="D39" s="548" t="s">
        <v>801</v>
      </c>
      <c r="E39" s="423">
        <v>305916</v>
      </c>
      <c r="F39" s="423">
        <v>300144</v>
      </c>
      <c r="G39" s="423">
        <v>333000</v>
      </c>
      <c r="H39" s="514">
        <f t="shared" si="0"/>
        <v>0.10946745562130178</v>
      </c>
    </row>
    <row r="40" spans="1:8" s="7" customFormat="1" ht="11.25" hidden="1">
      <c r="A40" s="31"/>
      <c r="B40" s="31"/>
      <c r="C40" s="31"/>
      <c r="D40" s="548" t="s">
        <v>802</v>
      </c>
      <c r="E40" s="423">
        <v>266000</v>
      </c>
      <c r="F40" s="423">
        <v>290000</v>
      </c>
      <c r="G40" s="423">
        <v>305000</v>
      </c>
      <c r="H40" s="514">
        <f t="shared" si="0"/>
        <v>0.05172413793103448</v>
      </c>
    </row>
    <row r="41" spans="1:8" s="5" customFormat="1" ht="11.25">
      <c r="A41" s="28"/>
      <c r="B41" s="28"/>
      <c r="C41" s="28"/>
      <c r="D41" s="383" t="s">
        <v>361</v>
      </c>
      <c r="E41" s="547">
        <f>SUM(E42:E43)</f>
        <v>184238</v>
      </c>
      <c r="F41" s="547">
        <f>SUM(F42:F43)</f>
        <v>244756</v>
      </c>
      <c r="G41" s="547">
        <f>SUM(G42:G43)</f>
        <v>310000</v>
      </c>
      <c r="H41" s="514">
        <f aca="true" t="shared" si="1" ref="H41:H69">(G41-F41)/F41</f>
        <v>0.26656752030593733</v>
      </c>
    </row>
    <row r="42" spans="1:8" s="7" customFormat="1" ht="11.25" hidden="1">
      <c r="A42" s="31"/>
      <c r="B42" s="31"/>
      <c r="C42" s="31"/>
      <c r="D42" s="548" t="s">
        <v>800</v>
      </c>
      <c r="E42" s="423">
        <v>95238</v>
      </c>
      <c r="F42" s="423">
        <v>132756</v>
      </c>
      <c r="G42" s="423">
        <v>170000</v>
      </c>
      <c r="H42" s="514">
        <f t="shared" si="1"/>
        <v>0.28054475880562835</v>
      </c>
    </row>
    <row r="43" spans="1:8" s="7" customFormat="1" ht="11.25" hidden="1">
      <c r="A43" s="31"/>
      <c r="B43" s="31"/>
      <c r="C43" s="31"/>
      <c r="D43" s="548" t="s">
        <v>804</v>
      </c>
      <c r="E43" s="423">
        <v>89000</v>
      </c>
      <c r="F43" s="423">
        <v>112000</v>
      </c>
      <c r="G43" s="423">
        <v>140000</v>
      </c>
      <c r="H43" s="514">
        <f t="shared" si="1"/>
        <v>0.25</v>
      </c>
    </row>
    <row r="44" spans="1:8" ht="25.5">
      <c r="A44" s="22"/>
      <c r="B44" s="22"/>
      <c r="C44" s="22"/>
      <c r="D44" s="551" t="s">
        <v>1001</v>
      </c>
      <c r="E44" s="505">
        <f>SUM(E45)</f>
        <v>3200000</v>
      </c>
      <c r="F44" s="505">
        <f>SUM(F45)</f>
        <v>4050000</v>
      </c>
      <c r="G44" s="505">
        <f>SUM(G45)</f>
        <v>4600000</v>
      </c>
      <c r="H44" s="514">
        <f t="shared" si="1"/>
        <v>0.13580246913580246</v>
      </c>
    </row>
    <row r="45" spans="1:8" ht="12.75" hidden="1">
      <c r="A45" s="19"/>
      <c r="B45" s="19"/>
      <c r="C45" s="19"/>
      <c r="D45" s="30" t="s">
        <v>882</v>
      </c>
      <c r="E45" s="29">
        <v>3200000</v>
      </c>
      <c r="F45" s="29">
        <v>4050000</v>
      </c>
      <c r="G45" s="29">
        <v>4600000</v>
      </c>
      <c r="H45" s="514">
        <f t="shared" si="1"/>
        <v>0.13580246913580246</v>
      </c>
    </row>
    <row r="46" spans="1:8" ht="25.5">
      <c r="A46" s="203" t="s">
        <v>855</v>
      </c>
      <c r="B46" s="203"/>
      <c r="C46" s="203"/>
      <c r="D46" s="669" t="s">
        <v>835</v>
      </c>
      <c r="E46" s="176">
        <f>SUM(E47+E50+E53+E57+E59)</f>
        <v>1229000</v>
      </c>
      <c r="F46" s="176">
        <f>SUM(F47+F50+F53+F57+F59)</f>
        <v>1480000</v>
      </c>
      <c r="G46" s="176">
        <f>SUM(G47+G50+G53+G57+G59)</f>
        <v>1390000</v>
      </c>
      <c r="H46" s="514">
        <f t="shared" si="1"/>
        <v>-0.060810810810810814</v>
      </c>
    </row>
    <row r="47" spans="1:8" ht="12.75">
      <c r="A47" s="19"/>
      <c r="B47" s="19"/>
      <c r="C47" s="19"/>
      <c r="D47" s="383" t="s">
        <v>999</v>
      </c>
      <c r="E47" s="547">
        <f>SUM(E48:E49)</f>
        <v>307000</v>
      </c>
      <c r="F47" s="547">
        <f>SUM(F48:F49)</f>
        <v>365000</v>
      </c>
      <c r="G47" s="547">
        <f>SUM(G48:G49)</f>
        <v>380000</v>
      </c>
      <c r="H47" s="514">
        <f t="shared" si="1"/>
        <v>0.0410958904109589</v>
      </c>
    </row>
    <row r="48" spans="1:8" s="8" customFormat="1" ht="12.75" hidden="1">
      <c r="A48" s="32"/>
      <c r="B48" s="32"/>
      <c r="C48" s="32"/>
      <c r="D48" s="548" t="s">
        <v>804</v>
      </c>
      <c r="E48" s="423">
        <v>300000</v>
      </c>
      <c r="F48" s="423">
        <v>358000</v>
      </c>
      <c r="G48" s="423">
        <v>370000</v>
      </c>
      <c r="H48" s="514">
        <f t="shared" si="1"/>
        <v>0.0335195530726257</v>
      </c>
    </row>
    <row r="49" spans="1:8" s="8" customFormat="1" ht="12.75" hidden="1">
      <c r="A49" s="32"/>
      <c r="B49" s="32"/>
      <c r="C49" s="32"/>
      <c r="D49" s="548" t="s">
        <v>313</v>
      </c>
      <c r="E49" s="423">
        <v>7000</v>
      </c>
      <c r="F49" s="423">
        <v>7000</v>
      </c>
      <c r="G49" s="423">
        <v>10000</v>
      </c>
      <c r="H49" s="514">
        <f t="shared" si="1"/>
        <v>0.42857142857142855</v>
      </c>
    </row>
    <row r="50" spans="1:8" ht="12.75">
      <c r="A50" s="19"/>
      <c r="B50" s="19"/>
      <c r="C50" s="19"/>
      <c r="D50" s="383" t="s">
        <v>1000</v>
      </c>
      <c r="E50" s="547">
        <f>SUM(E51:E52)</f>
        <v>32000</v>
      </c>
      <c r="F50" s="547">
        <f>SUM(F51:F52)</f>
        <v>52000</v>
      </c>
      <c r="G50" s="547">
        <f>SUM(G51:G52)</f>
        <v>60000</v>
      </c>
      <c r="H50" s="514">
        <f t="shared" si="1"/>
        <v>0.15384615384615385</v>
      </c>
    </row>
    <row r="51" spans="1:8" s="8" customFormat="1" ht="12.75" hidden="1">
      <c r="A51" s="32"/>
      <c r="B51" s="32"/>
      <c r="C51" s="32"/>
      <c r="D51" s="548" t="s">
        <v>802</v>
      </c>
      <c r="E51" s="423">
        <v>31000</v>
      </c>
      <c r="F51" s="423">
        <v>51000</v>
      </c>
      <c r="G51" s="423">
        <v>57000</v>
      </c>
      <c r="H51" s="514">
        <f t="shared" si="1"/>
        <v>0.11764705882352941</v>
      </c>
    </row>
    <row r="52" spans="1:8" s="8" customFormat="1" ht="12.75" hidden="1">
      <c r="A52" s="32"/>
      <c r="B52" s="32"/>
      <c r="C52" s="32"/>
      <c r="D52" s="548" t="s">
        <v>805</v>
      </c>
      <c r="E52" s="423">
        <v>1000</v>
      </c>
      <c r="F52" s="423">
        <v>1000</v>
      </c>
      <c r="G52" s="423">
        <v>3000</v>
      </c>
      <c r="H52" s="514">
        <f t="shared" si="1"/>
        <v>2</v>
      </c>
    </row>
    <row r="53" spans="1:8" ht="12.75">
      <c r="A53" s="19"/>
      <c r="B53" s="19"/>
      <c r="C53" s="19"/>
      <c r="D53" s="383" t="s">
        <v>704</v>
      </c>
      <c r="E53" s="385">
        <f>SUM(E54:E56)</f>
        <v>800000</v>
      </c>
      <c r="F53" s="385">
        <f>SUM(F54:F56)</f>
        <v>900000</v>
      </c>
      <c r="G53" s="385">
        <f>SUM(G54:G56)</f>
        <v>750000</v>
      </c>
      <c r="H53" s="514">
        <f t="shared" si="1"/>
        <v>-0.16666666666666666</v>
      </c>
    </row>
    <row r="54" spans="1:8" ht="12.75" hidden="1">
      <c r="A54" s="19"/>
      <c r="B54" s="19"/>
      <c r="C54" s="19"/>
      <c r="D54" s="548" t="s">
        <v>976</v>
      </c>
      <c r="E54" s="382">
        <v>500000</v>
      </c>
      <c r="F54" s="382">
        <v>500000</v>
      </c>
      <c r="G54" s="382">
        <v>450000</v>
      </c>
      <c r="H54" s="514">
        <f t="shared" si="1"/>
        <v>-0.1</v>
      </c>
    </row>
    <row r="55" spans="1:8" ht="12.75" hidden="1">
      <c r="A55" s="19"/>
      <c r="B55" s="19"/>
      <c r="C55" s="19"/>
      <c r="D55" s="548" t="s">
        <v>977</v>
      </c>
      <c r="E55" s="382">
        <v>200000</v>
      </c>
      <c r="F55" s="382">
        <v>200000</v>
      </c>
      <c r="G55" s="382">
        <v>100000</v>
      </c>
      <c r="H55" s="514">
        <f t="shared" si="1"/>
        <v>-0.5</v>
      </c>
    </row>
    <row r="56" spans="1:8" ht="12.75" hidden="1">
      <c r="A56" s="19"/>
      <c r="B56" s="19"/>
      <c r="C56" s="19"/>
      <c r="D56" s="548" t="s">
        <v>978</v>
      </c>
      <c r="E56" s="382">
        <v>100000</v>
      </c>
      <c r="F56" s="382">
        <v>200000</v>
      </c>
      <c r="G56" s="382">
        <v>200000</v>
      </c>
      <c r="H56" s="514">
        <f t="shared" si="1"/>
        <v>0</v>
      </c>
    </row>
    <row r="57" spans="1:8" ht="12.75">
      <c r="A57" s="19"/>
      <c r="B57" s="19"/>
      <c r="C57" s="19"/>
      <c r="D57" s="383" t="s">
        <v>706</v>
      </c>
      <c r="E57" s="385">
        <v>87000</v>
      </c>
      <c r="F57" s="385">
        <v>160000</v>
      </c>
      <c r="G57" s="385">
        <f>SUM(G58)</f>
        <v>170000</v>
      </c>
      <c r="H57" s="514">
        <f t="shared" si="1"/>
        <v>0.0625</v>
      </c>
    </row>
    <row r="58" spans="1:8" s="76" customFormat="1" ht="12.75" hidden="1">
      <c r="A58" s="57"/>
      <c r="B58" s="57"/>
      <c r="C58" s="57"/>
      <c r="D58" s="383" t="s">
        <v>976</v>
      </c>
      <c r="E58" s="385"/>
      <c r="F58" s="385"/>
      <c r="G58" s="385">
        <v>170000</v>
      </c>
      <c r="H58" s="514" t="e">
        <f t="shared" si="1"/>
        <v>#DIV/0!</v>
      </c>
    </row>
    <row r="59" spans="1:8" ht="12.75">
      <c r="A59" s="19"/>
      <c r="B59" s="19"/>
      <c r="C59" s="19"/>
      <c r="D59" s="383" t="s">
        <v>760</v>
      </c>
      <c r="E59" s="385">
        <v>3000</v>
      </c>
      <c r="F59" s="385">
        <v>3000</v>
      </c>
      <c r="G59" s="385">
        <f>SUM(G60)</f>
        <v>30000</v>
      </c>
      <c r="H59" s="514">
        <f t="shared" si="1"/>
        <v>9</v>
      </c>
    </row>
    <row r="60" spans="1:8" ht="12.75" hidden="1">
      <c r="A60" s="19"/>
      <c r="B60" s="19"/>
      <c r="C60" s="19"/>
      <c r="D60" s="24" t="s">
        <v>542</v>
      </c>
      <c r="E60" s="29"/>
      <c r="F60" s="29"/>
      <c r="G60" s="29">
        <v>30000</v>
      </c>
      <c r="H60" s="514" t="e">
        <f t="shared" si="1"/>
        <v>#DIV/0!</v>
      </c>
    </row>
    <row r="61" spans="1:8" s="10" customFormat="1" ht="25.5">
      <c r="A61" s="203" t="s">
        <v>540</v>
      </c>
      <c r="B61" s="203"/>
      <c r="C61" s="203"/>
      <c r="D61" s="670" t="s">
        <v>541</v>
      </c>
      <c r="E61" s="176">
        <f>SUM(E62+E64)</f>
        <v>199000</v>
      </c>
      <c r="F61" s="176">
        <f>SUM(F62+F64)</f>
        <v>225000</v>
      </c>
      <c r="G61" s="176">
        <f>SUM(G62+G64)</f>
        <v>130000</v>
      </c>
      <c r="H61" s="514">
        <f t="shared" si="1"/>
        <v>-0.4222222222222222</v>
      </c>
    </row>
    <row r="62" spans="1:8" ht="12.75">
      <c r="A62" s="19"/>
      <c r="B62" s="19"/>
      <c r="C62" s="19"/>
      <c r="D62" s="383" t="s">
        <v>702</v>
      </c>
      <c r="E62" s="547">
        <f>SUM(E63:E63)</f>
        <v>99000</v>
      </c>
      <c r="F62" s="547">
        <f>SUM(F63:F63)</f>
        <v>120000</v>
      </c>
      <c r="G62" s="547">
        <f>SUM(G63:G63)</f>
        <v>0</v>
      </c>
      <c r="H62" s="514">
        <f t="shared" si="1"/>
        <v>-1</v>
      </c>
    </row>
    <row r="63" spans="1:8" s="8" customFormat="1" ht="12.75" hidden="1">
      <c r="A63" s="32"/>
      <c r="B63" s="32"/>
      <c r="C63" s="32"/>
      <c r="D63" s="548" t="s">
        <v>802</v>
      </c>
      <c r="E63" s="552">
        <v>99000</v>
      </c>
      <c r="F63" s="552">
        <v>120000</v>
      </c>
      <c r="G63" s="552">
        <v>0</v>
      </c>
      <c r="H63" s="514">
        <f t="shared" si="1"/>
        <v>-1</v>
      </c>
    </row>
    <row r="64" spans="1:8" s="5" customFormat="1" ht="11.25">
      <c r="A64" s="28"/>
      <c r="B64" s="28"/>
      <c r="C64" s="28"/>
      <c r="D64" s="383" t="s">
        <v>336</v>
      </c>
      <c r="E64" s="547">
        <f>SUM(E65:E66)</f>
        <v>100000</v>
      </c>
      <c r="F64" s="547">
        <f>SUM(F65:F66)</f>
        <v>105000</v>
      </c>
      <c r="G64" s="547">
        <f>SUM(G65:G66)</f>
        <v>130000</v>
      </c>
      <c r="H64" s="514">
        <f t="shared" si="1"/>
        <v>0.23809523809523808</v>
      </c>
    </row>
    <row r="65" spans="1:8" s="7" customFormat="1" ht="12.75" hidden="1">
      <c r="A65" s="52"/>
      <c r="B65" s="52"/>
      <c r="C65" s="52"/>
      <c r="D65" s="25" t="s">
        <v>313</v>
      </c>
      <c r="E65" s="415">
        <v>0</v>
      </c>
      <c r="F65" s="27"/>
      <c r="G65" s="27"/>
      <c r="H65" s="514" t="e">
        <f t="shared" si="1"/>
        <v>#DIV/0!</v>
      </c>
    </row>
    <row r="66" spans="1:8" s="5" customFormat="1" ht="12.75" hidden="1">
      <c r="A66" s="52"/>
      <c r="B66" s="52"/>
      <c r="C66" s="52"/>
      <c r="D66" s="25" t="s">
        <v>804</v>
      </c>
      <c r="E66" s="415">
        <v>100000</v>
      </c>
      <c r="F66" s="27">
        <v>105000</v>
      </c>
      <c r="G66" s="27">
        <v>130000</v>
      </c>
      <c r="H66" s="514">
        <f t="shared" si="1"/>
        <v>0.23809523809523808</v>
      </c>
    </row>
    <row r="67" spans="1:8" ht="12.75">
      <c r="A67" s="203" t="s">
        <v>856</v>
      </c>
      <c r="B67" s="203"/>
      <c r="C67" s="203"/>
      <c r="D67" s="198" t="s">
        <v>620</v>
      </c>
      <c r="E67" s="176">
        <f>SUM(E68)</f>
        <v>332500</v>
      </c>
      <c r="F67" s="176">
        <f>SUM(F68)</f>
        <v>300000</v>
      </c>
      <c r="G67" s="176">
        <f>SUM(G68)</f>
        <v>328000</v>
      </c>
      <c r="H67" s="514">
        <f t="shared" si="1"/>
        <v>0.09333333333333334</v>
      </c>
    </row>
    <row r="68" spans="1:8" ht="12.75">
      <c r="A68" s="33"/>
      <c r="B68" s="33"/>
      <c r="C68" s="33"/>
      <c r="D68" s="553" t="s">
        <v>707</v>
      </c>
      <c r="E68" s="554">
        <v>332500</v>
      </c>
      <c r="F68" s="554">
        <f>SUM(F69:F72)</f>
        <v>300000</v>
      </c>
      <c r="G68" s="554">
        <f>SUM(G69:G72)</f>
        <v>328000</v>
      </c>
      <c r="H68" s="514">
        <f t="shared" si="1"/>
        <v>0.09333333333333334</v>
      </c>
    </row>
    <row r="69" spans="1:8" ht="12.75" hidden="1">
      <c r="A69" s="33"/>
      <c r="B69" s="33"/>
      <c r="C69" s="33"/>
      <c r="D69" s="74" t="s">
        <v>958</v>
      </c>
      <c r="E69" s="75"/>
      <c r="F69" s="75">
        <v>195000</v>
      </c>
      <c r="G69" s="75">
        <v>210000</v>
      </c>
      <c r="H69" s="514">
        <f t="shared" si="1"/>
        <v>0.07692307692307693</v>
      </c>
    </row>
    <row r="70" spans="1:8" ht="12.75" hidden="1">
      <c r="A70" s="33"/>
      <c r="B70" s="33"/>
      <c r="C70" s="33"/>
      <c r="D70" s="74" t="s">
        <v>989</v>
      </c>
      <c r="E70" s="75"/>
      <c r="F70" s="75">
        <v>50000</v>
      </c>
      <c r="G70" s="75">
        <v>50000</v>
      </c>
      <c r="H70" s="514"/>
    </row>
    <row r="71" spans="1:8" ht="12.75" hidden="1">
      <c r="A71" s="33"/>
      <c r="B71" s="33"/>
      <c r="C71" s="33"/>
      <c r="D71" s="74" t="s">
        <v>959</v>
      </c>
      <c r="E71" s="75"/>
      <c r="F71" s="75">
        <v>20000</v>
      </c>
      <c r="G71" s="75">
        <v>25000</v>
      </c>
      <c r="H71" s="514">
        <f aca="true" t="shared" si="2" ref="H71:H92">(G71-F71)/F71</f>
        <v>0.25</v>
      </c>
    </row>
    <row r="72" spans="1:8" ht="12.75" hidden="1">
      <c r="A72" s="33"/>
      <c r="B72" s="33"/>
      <c r="C72" s="33"/>
      <c r="D72" s="74" t="s">
        <v>990</v>
      </c>
      <c r="E72" s="75"/>
      <c r="F72" s="75">
        <v>35000</v>
      </c>
      <c r="G72" s="75">
        <v>43000</v>
      </c>
      <c r="H72" s="514">
        <f t="shared" si="2"/>
        <v>0.22857142857142856</v>
      </c>
    </row>
    <row r="73" spans="1:8" ht="26.25" thickBot="1">
      <c r="A73" s="686" t="s">
        <v>857</v>
      </c>
      <c r="B73" s="686"/>
      <c r="C73" s="686"/>
      <c r="D73" s="687" t="s">
        <v>763</v>
      </c>
      <c r="E73" s="602">
        <f>SUM(E74:E75)</f>
        <v>60000</v>
      </c>
      <c r="F73" s="602">
        <f>SUM(F74:F75)</f>
        <v>0</v>
      </c>
      <c r="G73" s="602">
        <f>SUM(G74:G75)</f>
        <v>0</v>
      </c>
      <c r="H73" s="514" t="e">
        <f t="shared" si="2"/>
        <v>#DIV/0!</v>
      </c>
    </row>
    <row r="74" spans="1:8" s="8" customFormat="1" ht="12.75" hidden="1">
      <c r="A74" s="102"/>
      <c r="B74" s="684"/>
      <c r="C74" s="684"/>
      <c r="D74" s="685" t="s">
        <v>764</v>
      </c>
      <c r="E74" s="104"/>
      <c r="F74" s="104"/>
      <c r="G74" s="356"/>
      <c r="H74" s="514" t="e">
        <f t="shared" si="2"/>
        <v>#DIV/0!</v>
      </c>
    </row>
    <row r="75" spans="1:8" s="8" customFormat="1" ht="12.75" hidden="1">
      <c r="A75" s="95"/>
      <c r="B75" s="95"/>
      <c r="C75" s="95"/>
      <c r="D75" s="100" t="s">
        <v>759</v>
      </c>
      <c r="E75" s="96">
        <v>60000</v>
      </c>
      <c r="F75" s="96">
        <v>0</v>
      </c>
      <c r="G75" s="96">
        <v>0</v>
      </c>
      <c r="H75" s="514" t="e">
        <f t="shared" si="2"/>
        <v>#DIV/0!</v>
      </c>
    </row>
    <row r="76" spans="1:8" ht="13.5" thickBot="1">
      <c r="A76" s="681" t="s">
        <v>885</v>
      </c>
      <c r="B76" s="681"/>
      <c r="C76" s="681"/>
      <c r="D76" s="682" t="s">
        <v>621</v>
      </c>
      <c r="E76" s="683">
        <f>E77+E80+E110+E112+E116</f>
        <v>2911080</v>
      </c>
      <c r="F76" s="683">
        <f>F77+F80+F110+F112+F116</f>
        <v>2843500</v>
      </c>
      <c r="G76" s="683">
        <f>G77+G80+G110+G112+G116</f>
        <v>3862000</v>
      </c>
      <c r="H76" s="514">
        <f t="shared" si="2"/>
        <v>0.3581853349745033</v>
      </c>
    </row>
    <row r="77" spans="1:8" ht="12.75">
      <c r="A77" s="55" t="s">
        <v>886</v>
      </c>
      <c r="B77" s="55"/>
      <c r="C77" s="55"/>
      <c r="D77" s="50" t="s">
        <v>887</v>
      </c>
      <c r="E77" s="56">
        <f>SUM(E78:E79)</f>
        <v>0</v>
      </c>
      <c r="F77" s="56">
        <f>SUM(F78:F79)</f>
        <v>80000</v>
      </c>
      <c r="G77" s="56">
        <f>SUM(G78:G79)</f>
        <v>160000</v>
      </c>
      <c r="H77" s="514">
        <f t="shared" si="2"/>
        <v>1</v>
      </c>
    </row>
    <row r="78" spans="1:8" s="7" customFormat="1" ht="11.25" hidden="1">
      <c r="A78" s="673" t="s">
        <v>63</v>
      </c>
      <c r="B78" s="673"/>
      <c r="C78" s="673"/>
      <c r="D78" s="674" t="s">
        <v>983</v>
      </c>
      <c r="E78" s="675"/>
      <c r="F78" s="675">
        <v>25000</v>
      </c>
      <c r="G78" s="675">
        <v>70000</v>
      </c>
      <c r="H78" s="514">
        <f t="shared" si="2"/>
        <v>1.8</v>
      </c>
    </row>
    <row r="79" spans="1:8" s="7" customFormat="1" ht="11.25" hidden="1">
      <c r="A79" s="673"/>
      <c r="B79" s="673"/>
      <c r="C79" s="673"/>
      <c r="D79" s="674" t="s">
        <v>64</v>
      </c>
      <c r="E79" s="675"/>
      <c r="F79" s="675">
        <v>55000</v>
      </c>
      <c r="G79" s="675">
        <v>90000</v>
      </c>
      <c r="H79" s="514">
        <f t="shared" si="2"/>
        <v>0.6363636363636364</v>
      </c>
    </row>
    <row r="80" spans="1:8" ht="12.75">
      <c r="A80" s="55" t="s">
        <v>888</v>
      </c>
      <c r="B80" s="55"/>
      <c r="C80" s="55"/>
      <c r="D80" s="50" t="s">
        <v>312</v>
      </c>
      <c r="E80" s="56">
        <f>E81+E93+E101+E109</f>
        <v>1964080</v>
      </c>
      <c r="F80" s="56">
        <f>F81+F93+F101+F109</f>
        <v>2718500</v>
      </c>
      <c r="G80" s="56">
        <f>G81+G93+G101+G109</f>
        <v>3432000</v>
      </c>
      <c r="H80" s="514">
        <f t="shared" si="2"/>
        <v>0.2624609159462939</v>
      </c>
    </row>
    <row r="81" spans="1:8" ht="12.75">
      <c r="A81" s="266"/>
      <c r="B81" s="266"/>
      <c r="C81" s="266"/>
      <c r="D81" s="323" t="s">
        <v>1006</v>
      </c>
      <c r="E81" s="71">
        <f>SUM(E82:E92)</f>
        <v>573000</v>
      </c>
      <c r="F81" s="71">
        <f>SUM(F82:F92)</f>
        <v>823000</v>
      </c>
      <c r="G81" s="71">
        <f>SUM(G82:G92)</f>
        <v>923000</v>
      </c>
      <c r="H81" s="514">
        <f t="shared" si="2"/>
        <v>0.12150668286755771</v>
      </c>
    </row>
    <row r="82" spans="1:8" s="419" customFormat="1" ht="11.25">
      <c r="A82" s="418"/>
      <c r="B82" s="418"/>
      <c r="C82" s="418"/>
      <c r="D82" s="665" t="s">
        <v>365</v>
      </c>
      <c r="E82" s="547">
        <v>100000</v>
      </c>
      <c r="F82" s="547">
        <v>200000</v>
      </c>
      <c r="G82" s="547">
        <v>300000</v>
      </c>
      <c r="H82" s="514">
        <f t="shared" si="2"/>
        <v>0.5</v>
      </c>
    </row>
    <row r="83" spans="1:8" s="419" customFormat="1" ht="11.25">
      <c r="A83" s="418"/>
      <c r="B83" s="418"/>
      <c r="C83" s="418"/>
      <c r="D83" s="665" t="s">
        <v>364</v>
      </c>
      <c r="E83" s="547">
        <v>15000</v>
      </c>
      <c r="F83" s="547">
        <v>20000</v>
      </c>
      <c r="G83" s="547">
        <v>25000</v>
      </c>
      <c r="H83" s="514">
        <f t="shared" si="2"/>
        <v>0.25</v>
      </c>
    </row>
    <row r="84" spans="1:8" s="419" customFormat="1" ht="11.25">
      <c r="A84" s="418"/>
      <c r="B84" s="418"/>
      <c r="C84" s="418"/>
      <c r="D84" s="665" t="s">
        <v>363</v>
      </c>
      <c r="E84" s="547">
        <v>15000</v>
      </c>
      <c r="F84" s="547">
        <v>50000</v>
      </c>
      <c r="G84" s="547">
        <v>50000</v>
      </c>
      <c r="H84" s="514">
        <f t="shared" si="2"/>
        <v>0</v>
      </c>
    </row>
    <row r="85" spans="1:8" s="419" customFormat="1" ht="11.25" hidden="1">
      <c r="A85" s="418"/>
      <c r="B85" s="418"/>
      <c r="C85" s="418"/>
      <c r="D85" s="665" t="s">
        <v>362</v>
      </c>
      <c r="E85" s="547"/>
      <c r="F85" s="547"/>
      <c r="G85" s="547"/>
      <c r="H85" s="514" t="e">
        <f t="shared" si="2"/>
        <v>#DIV/0!</v>
      </c>
    </row>
    <row r="86" spans="1:8" s="419" customFormat="1" ht="11.25" hidden="1">
      <c r="A86" s="418"/>
      <c r="B86" s="418"/>
      <c r="C86" s="418"/>
      <c r="D86" s="665" t="s">
        <v>331</v>
      </c>
      <c r="E86" s="547"/>
      <c r="F86" s="547"/>
      <c r="G86" s="547"/>
      <c r="H86" s="514" t="e">
        <f t="shared" si="2"/>
        <v>#DIV/0!</v>
      </c>
    </row>
    <row r="87" spans="1:8" s="419" customFormat="1" ht="11.25" hidden="1">
      <c r="A87" s="418"/>
      <c r="B87" s="418"/>
      <c r="C87" s="418"/>
      <c r="D87" s="665" t="s">
        <v>332</v>
      </c>
      <c r="E87" s="547"/>
      <c r="F87" s="547"/>
      <c r="G87" s="547"/>
      <c r="H87" s="514" t="e">
        <f t="shared" si="2"/>
        <v>#DIV/0!</v>
      </c>
    </row>
    <row r="88" spans="1:8" s="419" customFormat="1" ht="11.25" hidden="1">
      <c r="A88" s="418"/>
      <c r="B88" s="418"/>
      <c r="C88" s="418"/>
      <c r="D88" s="665" t="s">
        <v>333</v>
      </c>
      <c r="E88" s="547"/>
      <c r="F88" s="547"/>
      <c r="G88" s="547"/>
      <c r="H88" s="514" t="e">
        <f t="shared" si="2"/>
        <v>#DIV/0!</v>
      </c>
    </row>
    <row r="89" spans="1:8" s="419" customFormat="1" ht="11.25" hidden="1">
      <c r="A89" s="418"/>
      <c r="B89" s="418"/>
      <c r="C89" s="418"/>
      <c r="D89" s="665" t="s">
        <v>334</v>
      </c>
      <c r="E89" s="547"/>
      <c r="F89" s="547"/>
      <c r="G89" s="547"/>
      <c r="H89" s="514" t="e">
        <f t="shared" si="2"/>
        <v>#DIV/0!</v>
      </c>
    </row>
    <row r="90" spans="1:8" s="419" customFormat="1" ht="11.25">
      <c r="A90" s="418"/>
      <c r="B90" s="418"/>
      <c r="C90" s="418"/>
      <c r="D90" s="665" t="s">
        <v>1021</v>
      </c>
      <c r="E90" s="666">
        <v>43000</v>
      </c>
      <c r="F90" s="666">
        <v>43000</v>
      </c>
      <c r="G90" s="666">
        <v>63000</v>
      </c>
      <c r="H90" s="514">
        <f t="shared" si="2"/>
        <v>0.46511627906976744</v>
      </c>
    </row>
    <row r="91" spans="1:8" s="76" customFormat="1" ht="12.75">
      <c r="A91" s="265"/>
      <c r="B91" s="265"/>
      <c r="C91" s="265"/>
      <c r="D91" s="665" t="s">
        <v>1022</v>
      </c>
      <c r="E91" s="547">
        <v>400000</v>
      </c>
      <c r="F91" s="547">
        <v>400000</v>
      </c>
      <c r="G91" s="547">
        <v>350000</v>
      </c>
      <c r="H91" s="514">
        <f t="shared" si="2"/>
        <v>-0.125</v>
      </c>
    </row>
    <row r="92" spans="1:8" s="76" customFormat="1" ht="12.75">
      <c r="A92" s="265"/>
      <c r="B92" s="265"/>
      <c r="C92" s="265"/>
      <c r="D92" s="667" t="s">
        <v>1023</v>
      </c>
      <c r="E92" s="668"/>
      <c r="F92" s="666">
        <v>110000</v>
      </c>
      <c r="G92" s="666">
        <v>135000</v>
      </c>
      <c r="H92" s="514">
        <f t="shared" si="2"/>
        <v>0.22727272727272727</v>
      </c>
    </row>
    <row r="93" spans="1:8" s="341" customFormat="1" ht="12.75">
      <c r="A93" s="265"/>
      <c r="B93" s="265"/>
      <c r="C93" s="265"/>
      <c r="D93" s="563" t="s">
        <v>1007</v>
      </c>
      <c r="E93" s="564">
        <f>SUM(E94:E99)</f>
        <v>1391080</v>
      </c>
      <c r="F93" s="564">
        <f>SUM(F94:F99)</f>
        <v>1820500</v>
      </c>
      <c r="G93" s="564">
        <f>SUM(G94:G99)</f>
        <v>2309000</v>
      </c>
      <c r="H93" s="562"/>
    </row>
    <row r="94" spans="1:8" s="402" customFormat="1" ht="12.75" hidden="1">
      <c r="A94" s="420"/>
      <c r="B94" s="420"/>
      <c r="C94" s="420"/>
      <c r="D94" s="425" t="s">
        <v>957</v>
      </c>
      <c r="E94" s="424">
        <v>1290540</v>
      </c>
      <c r="F94" s="424">
        <v>1100000</v>
      </c>
      <c r="G94" s="424">
        <v>1700000</v>
      </c>
      <c r="H94" s="514">
        <f aca="true" t="shared" si="3" ref="H94:H125">(G94-F94)/F94</f>
        <v>0.5454545454545454</v>
      </c>
    </row>
    <row r="95" spans="1:8" s="402" customFormat="1" ht="12.75" hidden="1">
      <c r="A95" s="420"/>
      <c r="B95" s="420"/>
      <c r="C95" s="420"/>
      <c r="D95" s="425" t="s">
        <v>956</v>
      </c>
      <c r="E95" s="424"/>
      <c r="F95" s="424">
        <v>490000</v>
      </c>
      <c r="G95" s="424">
        <v>400000</v>
      </c>
      <c r="H95" s="514">
        <f t="shared" si="3"/>
        <v>-0.1836734693877551</v>
      </c>
    </row>
    <row r="96" spans="1:8" s="402" customFormat="1" ht="12.75" hidden="1">
      <c r="A96" s="420"/>
      <c r="B96" s="420"/>
      <c r="C96" s="420"/>
      <c r="D96" s="425" t="s">
        <v>807</v>
      </c>
      <c r="E96" s="424">
        <v>70000</v>
      </c>
      <c r="F96" s="424">
        <v>100000</v>
      </c>
      <c r="G96" s="424">
        <v>104000</v>
      </c>
      <c r="H96" s="514">
        <f t="shared" si="3"/>
        <v>0.04</v>
      </c>
    </row>
    <row r="97" spans="1:8" s="8" customFormat="1" ht="12.75" hidden="1">
      <c r="A97" s="98"/>
      <c r="B97" s="98"/>
      <c r="C97" s="98"/>
      <c r="D97" s="422" t="s">
        <v>808</v>
      </c>
      <c r="E97" s="306">
        <v>30540</v>
      </c>
      <c r="F97" s="306">
        <v>30500</v>
      </c>
      <c r="G97" s="306">
        <v>40000</v>
      </c>
      <c r="H97" s="514">
        <f t="shared" si="3"/>
        <v>0.3114754098360656</v>
      </c>
    </row>
    <row r="98" spans="1:8" s="8" customFormat="1" ht="12.75" hidden="1">
      <c r="A98" s="98"/>
      <c r="B98" s="98"/>
      <c r="C98" s="98"/>
      <c r="D98" s="422" t="s">
        <v>330</v>
      </c>
      <c r="E98" s="306"/>
      <c r="F98" s="306"/>
      <c r="G98" s="306">
        <v>15000</v>
      </c>
      <c r="H98" s="514" t="e">
        <f t="shared" si="3"/>
        <v>#DIV/0!</v>
      </c>
    </row>
    <row r="99" spans="1:8" s="8" customFormat="1" ht="12.75" hidden="1">
      <c r="A99" s="98"/>
      <c r="B99" s="98"/>
      <c r="C99" s="98"/>
      <c r="D99" s="422" t="s">
        <v>984</v>
      </c>
      <c r="E99" s="306"/>
      <c r="F99" s="306">
        <v>100000</v>
      </c>
      <c r="G99" s="306">
        <v>50000</v>
      </c>
      <c r="H99" s="514">
        <f t="shared" si="3"/>
        <v>-0.5</v>
      </c>
    </row>
    <row r="100" spans="1:8" s="8" customFormat="1" ht="12.75" hidden="1">
      <c r="A100" s="98"/>
      <c r="B100" s="98"/>
      <c r="C100" s="98"/>
      <c r="D100" s="422" t="s">
        <v>543</v>
      </c>
      <c r="E100" s="306"/>
      <c r="F100" s="306"/>
      <c r="G100" s="305"/>
      <c r="H100" s="514" t="e">
        <f t="shared" si="3"/>
        <v>#DIV/0!</v>
      </c>
    </row>
    <row r="101" spans="1:8" s="402" customFormat="1" ht="12.75" hidden="1">
      <c r="A101" s="420"/>
      <c r="B101" s="420"/>
      <c r="C101" s="420"/>
      <c r="D101" s="421" t="s">
        <v>335</v>
      </c>
      <c r="E101" s="505"/>
      <c r="F101" s="505"/>
      <c r="G101" s="506"/>
      <c r="H101" s="514" t="e">
        <f t="shared" si="3"/>
        <v>#DIV/0!</v>
      </c>
    </row>
    <row r="102" spans="1:8" s="8" customFormat="1" ht="12.75" hidden="1">
      <c r="A102" s="98"/>
      <c r="B102" s="98"/>
      <c r="C102" s="98"/>
      <c r="D102" s="390" t="s">
        <v>544</v>
      </c>
      <c r="E102" s="75"/>
      <c r="F102" s="75"/>
      <c r="G102" s="355"/>
      <c r="H102" s="514" t="e">
        <f t="shared" si="3"/>
        <v>#DIV/0!</v>
      </c>
    </row>
    <row r="103" spans="1:8" s="8" customFormat="1" ht="12.75" hidden="1">
      <c r="A103" s="98"/>
      <c r="B103" s="98"/>
      <c r="C103" s="98"/>
      <c r="D103" s="390" t="s">
        <v>547</v>
      </c>
      <c r="E103" s="75"/>
      <c r="F103" s="75"/>
      <c r="G103" s="355"/>
      <c r="H103" s="514" t="e">
        <f t="shared" si="3"/>
        <v>#DIV/0!</v>
      </c>
    </row>
    <row r="104" spans="1:8" s="8" customFormat="1" ht="12.75" hidden="1">
      <c r="A104" s="98"/>
      <c r="B104" s="98"/>
      <c r="C104" s="98"/>
      <c r="D104" s="390" t="s">
        <v>545</v>
      </c>
      <c r="E104" s="75">
        <v>0</v>
      </c>
      <c r="F104" s="75"/>
      <c r="G104" s="355"/>
      <c r="H104" s="514" t="e">
        <f t="shared" si="3"/>
        <v>#DIV/0!</v>
      </c>
    </row>
    <row r="105" spans="1:8" s="8" customFormat="1" ht="12.75" hidden="1">
      <c r="A105" s="98"/>
      <c r="B105" s="98"/>
      <c r="C105" s="98"/>
      <c r="D105" s="390" t="s">
        <v>546</v>
      </c>
      <c r="E105" s="75"/>
      <c r="F105" s="75"/>
      <c r="G105" s="355"/>
      <c r="H105" s="514" t="e">
        <f t="shared" si="3"/>
        <v>#DIV/0!</v>
      </c>
    </row>
    <row r="106" spans="1:8" s="8" customFormat="1" ht="12.75" hidden="1">
      <c r="A106" s="98"/>
      <c r="B106" s="98"/>
      <c r="C106" s="98"/>
      <c r="D106" s="390" t="s">
        <v>548</v>
      </c>
      <c r="E106" s="75"/>
      <c r="F106" s="75"/>
      <c r="G106" s="355"/>
      <c r="H106" s="514" t="e">
        <f t="shared" si="3"/>
        <v>#DIV/0!</v>
      </c>
    </row>
    <row r="107" spans="1:8" s="8" customFormat="1" ht="12.75" hidden="1">
      <c r="A107" s="307"/>
      <c r="B107" s="308"/>
      <c r="C107" s="308"/>
      <c r="D107" s="98" t="s">
        <v>329</v>
      </c>
      <c r="E107" s="416"/>
      <c r="F107" s="306"/>
      <c r="G107" s="305"/>
      <c r="H107" s="514" t="e">
        <f t="shared" si="3"/>
        <v>#DIV/0!</v>
      </c>
    </row>
    <row r="108" spans="1:8" s="8" customFormat="1" ht="12.75" hidden="1">
      <c r="A108" s="307"/>
      <c r="B108" s="308"/>
      <c r="C108" s="308"/>
      <c r="D108" s="98" t="s">
        <v>328</v>
      </c>
      <c r="E108" s="416"/>
      <c r="F108" s="306"/>
      <c r="G108" s="306"/>
      <c r="H108" s="514" t="e">
        <f t="shared" si="3"/>
        <v>#DIV/0!</v>
      </c>
    </row>
    <row r="109" spans="1:8" s="8" customFormat="1" ht="12.75">
      <c r="A109" s="98"/>
      <c r="B109" s="98"/>
      <c r="C109" s="98"/>
      <c r="D109" s="426" t="s">
        <v>623</v>
      </c>
      <c r="E109" s="410"/>
      <c r="F109" s="410">
        <v>75000</v>
      </c>
      <c r="G109" s="410">
        <v>200000</v>
      </c>
      <c r="H109" s="514">
        <f t="shared" si="3"/>
        <v>1.6666666666666667</v>
      </c>
    </row>
    <row r="110" spans="1:8" ht="12.75">
      <c r="A110" s="203" t="s">
        <v>884</v>
      </c>
      <c r="B110" s="203"/>
      <c r="C110" s="203"/>
      <c r="D110" s="198" t="s">
        <v>65</v>
      </c>
      <c r="E110" s="176">
        <f>SUM(E111)</f>
        <v>50000</v>
      </c>
      <c r="F110" s="176">
        <f>SUM(F111)</f>
        <v>45000</v>
      </c>
      <c r="G110" s="176">
        <f>SUM(G111)</f>
        <v>150000</v>
      </c>
      <c r="H110" s="514">
        <f t="shared" si="3"/>
        <v>2.3333333333333335</v>
      </c>
    </row>
    <row r="111" spans="1:8" s="7" customFormat="1" ht="11.25" hidden="1">
      <c r="A111" s="676"/>
      <c r="B111" s="676"/>
      <c r="C111" s="676"/>
      <c r="D111" s="677" t="s">
        <v>66</v>
      </c>
      <c r="E111" s="678">
        <v>50000</v>
      </c>
      <c r="F111" s="678">
        <v>45000</v>
      </c>
      <c r="G111" s="678">
        <v>150000</v>
      </c>
      <c r="H111" s="514">
        <f t="shared" si="3"/>
        <v>2.3333333333333335</v>
      </c>
    </row>
    <row r="112" spans="1:8" ht="12.75">
      <c r="A112" s="203" t="s">
        <v>889</v>
      </c>
      <c r="B112" s="203"/>
      <c r="C112" s="203"/>
      <c r="D112" s="198" t="s">
        <v>621</v>
      </c>
      <c r="E112" s="176">
        <f>SUM(E113:E114)</f>
        <v>897000</v>
      </c>
      <c r="F112" s="176">
        <f>SUM(F113:F114)</f>
        <v>0</v>
      </c>
      <c r="G112" s="176">
        <f>SUM(G113:G115)</f>
        <v>120000</v>
      </c>
      <c r="H112" s="514" t="e">
        <f t="shared" si="3"/>
        <v>#DIV/0!</v>
      </c>
    </row>
    <row r="113" spans="1:8" s="7" customFormat="1" ht="11.25" hidden="1">
      <c r="A113" s="679"/>
      <c r="B113" s="679"/>
      <c r="C113" s="679"/>
      <c r="D113" s="677" t="s">
        <v>809</v>
      </c>
      <c r="E113" s="678">
        <v>850000</v>
      </c>
      <c r="F113" s="678">
        <v>0</v>
      </c>
      <c r="G113" s="678">
        <v>0</v>
      </c>
      <c r="H113" s="514" t="e">
        <f t="shared" si="3"/>
        <v>#DIV/0!</v>
      </c>
    </row>
    <row r="114" spans="1:8" s="7" customFormat="1" ht="11.25" hidden="1">
      <c r="A114" s="679"/>
      <c r="B114" s="679"/>
      <c r="C114" s="679"/>
      <c r="D114" s="677" t="s">
        <v>810</v>
      </c>
      <c r="E114" s="678">
        <v>47000</v>
      </c>
      <c r="F114" s="678">
        <v>0</v>
      </c>
      <c r="G114" s="678">
        <v>0</v>
      </c>
      <c r="H114" s="514" t="e">
        <f t="shared" si="3"/>
        <v>#DIV/0!</v>
      </c>
    </row>
    <row r="115" spans="1:8" s="7" customFormat="1" ht="11.25" hidden="1">
      <c r="A115" s="679"/>
      <c r="B115" s="679"/>
      <c r="C115" s="679"/>
      <c r="D115" s="677" t="s">
        <v>13</v>
      </c>
      <c r="E115" s="678"/>
      <c r="F115" s="678"/>
      <c r="G115" s="678">
        <v>120000</v>
      </c>
      <c r="H115" s="514" t="e">
        <f t="shared" si="3"/>
        <v>#DIV/0!</v>
      </c>
    </row>
    <row r="116" spans="1:8" s="5" customFormat="1" ht="12.75">
      <c r="A116" s="680">
        <v>3239</v>
      </c>
      <c r="B116" s="680"/>
      <c r="C116" s="680"/>
      <c r="D116" s="198" t="s">
        <v>890</v>
      </c>
      <c r="E116" s="176">
        <f>SUM(E117:E118)</f>
        <v>0</v>
      </c>
      <c r="F116" s="176">
        <f>SUM(F117:F118)</f>
        <v>0</v>
      </c>
      <c r="G116" s="176">
        <f>SUM(G117:G118)</f>
        <v>0</v>
      </c>
      <c r="H116" s="514" t="e">
        <f t="shared" si="3"/>
        <v>#DIV/0!</v>
      </c>
    </row>
    <row r="117" spans="1:8" s="7" customFormat="1" ht="12" hidden="1" thickBot="1">
      <c r="A117" s="390"/>
      <c r="B117" s="390"/>
      <c r="C117" s="390"/>
      <c r="D117" s="99" t="s">
        <v>891</v>
      </c>
      <c r="E117" s="75"/>
      <c r="F117" s="75"/>
      <c r="G117" s="355"/>
      <c r="H117" s="514" t="e">
        <f t="shared" si="3"/>
        <v>#DIV/0!</v>
      </c>
    </row>
    <row r="118" spans="1:8" s="7" customFormat="1" ht="12" hidden="1" thickBot="1">
      <c r="A118" s="387"/>
      <c r="B118" s="387"/>
      <c r="C118" s="387"/>
      <c r="D118" s="388" t="s">
        <v>549</v>
      </c>
      <c r="E118" s="389"/>
      <c r="F118" s="389"/>
      <c r="G118" s="389"/>
      <c r="H118" s="514" t="e">
        <f t="shared" si="3"/>
        <v>#DIV/0!</v>
      </c>
    </row>
    <row r="119" spans="1:8" ht="12.75">
      <c r="A119" s="61" t="s">
        <v>873</v>
      </c>
      <c r="B119" s="61"/>
      <c r="C119" s="61"/>
      <c r="D119" s="692" t="s">
        <v>874</v>
      </c>
      <c r="E119" s="49">
        <f>E120+E152</f>
        <v>30879000</v>
      </c>
      <c r="F119" s="49">
        <f>F120+F152</f>
        <v>36237757</v>
      </c>
      <c r="G119" s="49">
        <f>G120+G152</f>
        <v>37138302</v>
      </c>
      <c r="H119" s="514">
        <f t="shared" si="3"/>
        <v>0.02485101381964673</v>
      </c>
    </row>
    <row r="120" spans="1:8" ht="12.75">
      <c r="A120" s="55" t="s">
        <v>569</v>
      </c>
      <c r="B120" s="55"/>
      <c r="C120" s="55"/>
      <c r="D120" s="50" t="s">
        <v>875</v>
      </c>
      <c r="E120" s="56">
        <f>SUM(E121+E139)</f>
        <v>1087000</v>
      </c>
      <c r="F120" s="56">
        <f>SUM(F121+F139)</f>
        <v>2887757</v>
      </c>
      <c r="G120" s="56">
        <f>SUM(G121+G139)</f>
        <v>5087007</v>
      </c>
      <c r="H120" s="514">
        <f t="shared" si="3"/>
        <v>0.7615772379739708</v>
      </c>
    </row>
    <row r="121" spans="1:8" ht="12.75">
      <c r="A121" s="57" t="s">
        <v>568</v>
      </c>
      <c r="B121" s="57"/>
      <c r="C121" s="57"/>
      <c r="D121" s="45" t="s">
        <v>876</v>
      </c>
      <c r="E121" s="39">
        <f>SUM(E122:E130)</f>
        <v>1087000</v>
      </c>
      <c r="F121" s="39">
        <f>SUM(F125:F130)</f>
        <v>2887757</v>
      </c>
      <c r="G121" s="39">
        <f>SUM(G125:G130)</f>
        <v>5087007</v>
      </c>
      <c r="H121" s="514">
        <f t="shared" si="3"/>
        <v>0.7615772379739708</v>
      </c>
    </row>
    <row r="122" spans="1:8" s="7" customFormat="1" ht="11.25" hidden="1">
      <c r="A122" s="379"/>
      <c r="B122" s="379"/>
      <c r="C122" s="379"/>
      <c r="D122" s="380" t="s">
        <v>550</v>
      </c>
      <c r="E122" s="382"/>
      <c r="F122" s="382"/>
      <c r="G122" s="382"/>
      <c r="H122" s="514" t="e">
        <f t="shared" si="3"/>
        <v>#DIV/0!</v>
      </c>
    </row>
    <row r="123" spans="1:8" s="7" customFormat="1" ht="11.25" hidden="1">
      <c r="A123" s="379"/>
      <c r="B123" s="379"/>
      <c r="C123" s="379"/>
      <c r="D123" s="380" t="s">
        <v>551</v>
      </c>
      <c r="E123" s="382"/>
      <c r="F123" s="382"/>
      <c r="G123" s="382"/>
      <c r="H123" s="514" t="e">
        <f t="shared" si="3"/>
        <v>#DIV/0!</v>
      </c>
    </row>
    <row r="124" spans="1:8" s="7" customFormat="1" ht="11.25" hidden="1">
      <c r="A124" s="379"/>
      <c r="B124" s="379"/>
      <c r="C124" s="379"/>
      <c r="D124" s="380" t="s">
        <v>552</v>
      </c>
      <c r="E124" s="382">
        <v>50000</v>
      </c>
      <c r="F124" s="382"/>
      <c r="G124" s="382"/>
      <c r="H124" s="514" t="e">
        <f t="shared" si="3"/>
        <v>#DIV/0!</v>
      </c>
    </row>
    <row r="125" spans="1:10" s="7" customFormat="1" ht="11.25" hidden="1">
      <c r="A125" s="379"/>
      <c r="B125" s="379"/>
      <c r="C125" s="379"/>
      <c r="D125" s="380" t="s">
        <v>539</v>
      </c>
      <c r="E125" s="382"/>
      <c r="F125" s="382">
        <v>1336757</v>
      </c>
      <c r="G125" s="382">
        <v>1336757</v>
      </c>
      <c r="H125" s="514">
        <f t="shared" si="3"/>
        <v>0</v>
      </c>
      <c r="J125" s="391"/>
    </row>
    <row r="126" spans="1:10" s="7" customFormat="1" ht="11.25" hidden="1">
      <c r="A126" s="379"/>
      <c r="B126" s="379"/>
      <c r="C126" s="379"/>
      <c r="D126" s="380" t="s">
        <v>553</v>
      </c>
      <c r="E126" s="382"/>
      <c r="F126" s="382"/>
      <c r="G126" s="381"/>
      <c r="H126" s="514" t="e">
        <f aca="true" t="shared" si="4" ref="H126:H157">(G126-F126)/F126</f>
        <v>#DIV/0!</v>
      </c>
      <c r="J126" s="391"/>
    </row>
    <row r="127" spans="1:10" s="7" customFormat="1" ht="11.25" hidden="1">
      <c r="A127" s="379"/>
      <c r="B127" s="379"/>
      <c r="C127" s="379"/>
      <c r="D127" s="380" t="s">
        <v>554</v>
      </c>
      <c r="E127" s="382"/>
      <c r="F127" s="382"/>
      <c r="G127" s="381"/>
      <c r="H127" s="514" t="e">
        <f t="shared" si="4"/>
        <v>#DIV/0!</v>
      </c>
      <c r="J127" s="391"/>
    </row>
    <row r="128" spans="1:10" s="7" customFormat="1" ht="11.25" hidden="1">
      <c r="A128" s="379"/>
      <c r="B128" s="379"/>
      <c r="C128" s="379"/>
      <c r="D128" s="380" t="s">
        <v>555</v>
      </c>
      <c r="E128" s="382"/>
      <c r="F128" s="382"/>
      <c r="G128" s="381"/>
      <c r="H128" s="514" t="e">
        <f t="shared" si="4"/>
        <v>#DIV/0!</v>
      </c>
      <c r="J128" s="391"/>
    </row>
    <row r="129" spans="1:8" s="8" customFormat="1" ht="12.75" hidden="1">
      <c r="A129" s="97"/>
      <c r="B129" s="97"/>
      <c r="C129" s="97"/>
      <c r="D129" s="94" t="s">
        <v>883</v>
      </c>
      <c r="E129" s="68">
        <v>1037000</v>
      </c>
      <c r="F129" s="68">
        <v>1051000</v>
      </c>
      <c r="G129" s="68">
        <v>2350250</v>
      </c>
      <c r="H129" s="514">
        <f t="shared" si="4"/>
        <v>1.2362036156041865</v>
      </c>
    </row>
    <row r="130" spans="1:8" s="8" customFormat="1" ht="12.75" hidden="1">
      <c r="A130" s="97"/>
      <c r="B130" s="97"/>
      <c r="C130" s="97"/>
      <c r="D130" s="94" t="s">
        <v>982</v>
      </c>
      <c r="E130" s="68"/>
      <c r="F130" s="68">
        <v>500000</v>
      </c>
      <c r="G130" s="68">
        <v>1400000</v>
      </c>
      <c r="H130" s="514">
        <f t="shared" si="4"/>
        <v>1.8</v>
      </c>
    </row>
    <row r="131" spans="1:8" ht="12.75" hidden="1">
      <c r="A131" s="57" t="s">
        <v>556</v>
      </c>
      <c r="B131" s="57"/>
      <c r="C131" s="57"/>
      <c r="D131" s="20" t="s">
        <v>557</v>
      </c>
      <c r="E131" s="21"/>
      <c r="F131" s="21"/>
      <c r="G131" s="73"/>
      <c r="H131" s="514" t="e">
        <f t="shared" si="4"/>
        <v>#DIV/0!</v>
      </c>
    </row>
    <row r="132" spans="1:8" ht="12.75" hidden="1">
      <c r="A132" s="57" t="s">
        <v>558</v>
      </c>
      <c r="B132" s="57"/>
      <c r="C132" s="57"/>
      <c r="D132" s="20" t="s">
        <v>559</v>
      </c>
      <c r="E132" s="21">
        <f>SUM(E133:E135)</f>
        <v>0</v>
      </c>
      <c r="F132" s="21">
        <f>SUM(F133:F135)</f>
        <v>0</v>
      </c>
      <c r="G132" s="21">
        <f>SUM(G133:G135)</f>
        <v>0</v>
      </c>
      <c r="H132" s="514" t="e">
        <f t="shared" si="4"/>
        <v>#DIV/0!</v>
      </c>
    </row>
    <row r="133" spans="1:8" s="7" customFormat="1" ht="10.5" customHeight="1" hidden="1">
      <c r="A133" s="379"/>
      <c r="B133" s="379"/>
      <c r="C133" s="379"/>
      <c r="D133" s="94" t="s">
        <v>560</v>
      </c>
      <c r="E133" s="68"/>
      <c r="F133" s="68"/>
      <c r="G133" s="151"/>
      <c r="H133" s="514" t="e">
        <f t="shared" si="4"/>
        <v>#DIV/0!</v>
      </c>
    </row>
    <row r="134" spans="1:8" s="7" customFormat="1" ht="11.25" hidden="1">
      <c r="A134" s="379"/>
      <c r="B134" s="379"/>
      <c r="C134" s="379"/>
      <c r="D134" s="94" t="s">
        <v>561</v>
      </c>
      <c r="E134" s="68"/>
      <c r="F134" s="68"/>
      <c r="G134" s="151"/>
      <c r="H134" s="514" t="e">
        <f t="shared" si="4"/>
        <v>#DIV/0!</v>
      </c>
    </row>
    <row r="135" spans="1:8" s="7" customFormat="1" ht="11.25" hidden="1">
      <c r="A135" s="379"/>
      <c r="B135" s="379"/>
      <c r="C135" s="379"/>
      <c r="D135" s="94" t="s">
        <v>562</v>
      </c>
      <c r="E135" s="68"/>
      <c r="F135" s="68"/>
      <c r="G135" s="151"/>
      <c r="H135" s="514" t="e">
        <f t="shared" si="4"/>
        <v>#DIV/0!</v>
      </c>
    </row>
    <row r="136" spans="1:8" ht="12.75" hidden="1">
      <c r="A136" s="57" t="s">
        <v>563</v>
      </c>
      <c r="B136" s="57"/>
      <c r="C136" s="57"/>
      <c r="D136" s="20" t="s">
        <v>564</v>
      </c>
      <c r="E136" s="21">
        <f>SUM(E137:E138)</f>
        <v>0</v>
      </c>
      <c r="F136" s="21">
        <f>SUM(F137:F138)</f>
        <v>0</v>
      </c>
      <c r="G136" s="21">
        <f>SUM(G137:G138)</f>
        <v>0</v>
      </c>
      <c r="H136" s="514" t="e">
        <f t="shared" si="4"/>
        <v>#DIV/0!</v>
      </c>
    </row>
    <row r="137" spans="1:8" s="7" customFormat="1" ht="11.25" hidden="1">
      <c r="A137" s="379"/>
      <c r="B137" s="379"/>
      <c r="C137" s="379"/>
      <c r="D137" s="94" t="s">
        <v>565</v>
      </c>
      <c r="E137" s="68"/>
      <c r="F137" s="68"/>
      <c r="G137" s="151"/>
      <c r="H137" s="514" t="e">
        <f t="shared" si="4"/>
        <v>#DIV/0!</v>
      </c>
    </row>
    <row r="138" spans="1:8" s="7" customFormat="1" ht="11.25" hidden="1">
      <c r="A138" s="379"/>
      <c r="B138" s="379"/>
      <c r="C138" s="379"/>
      <c r="D138" s="94" t="s">
        <v>566</v>
      </c>
      <c r="E138" s="68"/>
      <c r="F138" s="68"/>
      <c r="G138" s="151"/>
      <c r="H138" s="514" t="e">
        <f t="shared" si="4"/>
        <v>#DIV/0!</v>
      </c>
    </row>
    <row r="139" spans="1:8" ht="12.75" hidden="1">
      <c r="A139" s="57" t="s">
        <v>877</v>
      </c>
      <c r="B139" s="57"/>
      <c r="C139" s="57"/>
      <c r="D139" s="45" t="s">
        <v>878</v>
      </c>
      <c r="E139" s="39">
        <f>SUM(E140)</f>
        <v>0</v>
      </c>
      <c r="F139" s="39">
        <f>SUM(F140)</f>
        <v>0</v>
      </c>
      <c r="G139" s="39">
        <f>SUM(G140)</f>
        <v>0</v>
      </c>
      <c r="H139" s="514" t="e">
        <f t="shared" si="4"/>
        <v>#DIV/0!</v>
      </c>
    </row>
    <row r="140" spans="1:8" s="7" customFormat="1" ht="11.25" hidden="1">
      <c r="A140" s="379"/>
      <c r="B140" s="379"/>
      <c r="C140" s="379"/>
      <c r="D140" s="380" t="s">
        <v>567</v>
      </c>
      <c r="E140" s="382"/>
      <c r="F140" s="382"/>
      <c r="G140" s="381"/>
      <c r="H140" s="514" t="e">
        <f t="shared" si="4"/>
        <v>#DIV/0!</v>
      </c>
    </row>
    <row r="141" spans="1:8" s="3" customFormat="1" ht="12.75" hidden="1">
      <c r="A141" s="203" t="s">
        <v>570</v>
      </c>
      <c r="B141" s="203"/>
      <c r="C141" s="203"/>
      <c r="D141" s="198" t="s">
        <v>571</v>
      </c>
      <c r="E141" s="176">
        <f>SUM(E142+E146+E148)</f>
        <v>0</v>
      </c>
      <c r="F141" s="176">
        <f>SUM(F142+F146+F148)</f>
        <v>0</v>
      </c>
      <c r="G141" s="176">
        <f>SUM(G142+G146+G148)</f>
        <v>0</v>
      </c>
      <c r="H141" s="514" t="e">
        <f t="shared" si="4"/>
        <v>#DIV/0!</v>
      </c>
    </row>
    <row r="142" spans="1:8" ht="12.75" hidden="1">
      <c r="A142" s="57" t="s">
        <v>572</v>
      </c>
      <c r="B142" s="57"/>
      <c r="C142" s="57"/>
      <c r="D142" s="45" t="s">
        <v>876</v>
      </c>
      <c r="E142" s="39">
        <f>SUM(E143:E145)</f>
        <v>0</v>
      </c>
      <c r="F142" s="39">
        <f>SUM(F143:F145)</f>
        <v>0</v>
      </c>
      <c r="G142" s="39">
        <f>SUM(G143:G145)</f>
        <v>0</v>
      </c>
      <c r="H142" s="514" t="e">
        <f t="shared" si="4"/>
        <v>#DIV/0!</v>
      </c>
    </row>
    <row r="143" spans="1:8" s="7" customFormat="1" ht="11.25" hidden="1">
      <c r="A143" s="379"/>
      <c r="B143" s="379"/>
      <c r="C143" s="379"/>
      <c r="D143" s="380" t="s">
        <v>550</v>
      </c>
      <c r="E143" s="382"/>
      <c r="F143" s="382"/>
      <c r="G143" s="381"/>
      <c r="H143" s="514" t="e">
        <f t="shared" si="4"/>
        <v>#DIV/0!</v>
      </c>
    </row>
    <row r="144" spans="1:8" s="7" customFormat="1" ht="11.25" hidden="1">
      <c r="A144" s="379"/>
      <c r="B144" s="379"/>
      <c r="C144" s="379"/>
      <c r="D144" s="380" t="s">
        <v>552</v>
      </c>
      <c r="E144" s="382"/>
      <c r="F144" s="382"/>
      <c r="G144" s="381"/>
      <c r="H144" s="514" t="e">
        <f t="shared" si="4"/>
        <v>#DIV/0!</v>
      </c>
    </row>
    <row r="145" spans="1:8" s="7" customFormat="1" ht="11.25" hidden="1">
      <c r="A145" s="379"/>
      <c r="B145" s="379"/>
      <c r="C145" s="379"/>
      <c r="D145" s="380" t="s">
        <v>573</v>
      </c>
      <c r="E145" s="382"/>
      <c r="F145" s="382"/>
      <c r="G145" s="381"/>
      <c r="H145" s="514" t="e">
        <f t="shared" si="4"/>
        <v>#DIV/0!</v>
      </c>
    </row>
    <row r="146" spans="1:8" ht="12.75" hidden="1">
      <c r="A146" s="57" t="s">
        <v>574</v>
      </c>
      <c r="B146" s="57"/>
      <c r="C146" s="57"/>
      <c r="D146" s="20" t="s">
        <v>559</v>
      </c>
      <c r="E146" s="39">
        <f>SUM(E147)</f>
        <v>0</v>
      </c>
      <c r="F146" s="39">
        <f>SUM(F147)</f>
        <v>0</v>
      </c>
      <c r="G146" s="39">
        <f>SUM(G147)</f>
        <v>0</v>
      </c>
      <c r="H146" s="514" t="e">
        <f t="shared" si="4"/>
        <v>#DIV/0!</v>
      </c>
    </row>
    <row r="147" spans="1:8" s="7" customFormat="1" ht="11.25" hidden="1">
      <c r="A147" s="379"/>
      <c r="B147" s="379"/>
      <c r="C147" s="379"/>
      <c r="D147" s="94" t="s">
        <v>560</v>
      </c>
      <c r="E147" s="382"/>
      <c r="F147" s="382"/>
      <c r="G147" s="381"/>
      <c r="H147" s="514" t="e">
        <f t="shared" si="4"/>
        <v>#DIV/0!</v>
      </c>
    </row>
    <row r="148" spans="1:8" ht="12.75" hidden="1">
      <c r="A148" s="57" t="s">
        <v>575</v>
      </c>
      <c r="B148" s="57"/>
      <c r="C148" s="57"/>
      <c r="D148" s="20" t="s">
        <v>564</v>
      </c>
      <c r="E148" s="39"/>
      <c r="F148" s="39"/>
      <c r="G148" s="310"/>
      <c r="H148" s="514" t="e">
        <f t="shared" si="4"/>
        <v>#DIV/0!</v>
      </c>
    </row>
    <row r="149" spans="1:8" s="7" customFormat="1" ht="11.25" hidden="1">
      <c r="A149" s="379"/>
      <c r="B149" s="379"/>
      <c r="C149" s="379"/>
      <c r="D149" s="94" t="s">
        <v>561</v>
      </c>
      <c r="E149" s="382"/>
      <c r="F149" s="382"/>
      <c r="G149" s="381"/>
      <c r="H149" s="514" t="e">
        <f t="shared" si="4"/>
        <v>#DIV/0!</v>
      </c>
    </row>
    <row r="150" spans="1:8" s="7" customFormat="1" ht="11.25" hidden="1">
      <c r="A150" s="379"/>
      <c r="B150" s="379"/>
      <c r="C150" s="379"/>
      <c r="D150" s="94" t="s">
        <v>565</v>
      </c>
      <c r="E150" s="382"/>
      <c r="F150" s="382"/>
      <c r="G150" s="381"/>
      <c r="H150" s="514" t="e">
        <f t="shared" si="4"/>
        <v>#DIV/0!</v>
      </c>
    </row>
    <row r="151" spans="1:8" s="7" customFormat="1" ht="11.25" hidden="1">
      <c r="A151" s="379"/>
      <c r="B151" s="379"/>
      <c r="C151" s="379"/>
      <c r="D151" s="94" t="s">
        <v>576</v>
      </c>
      <c r="E151" s="382"/>
      <c r="F151" s="382"/>
      <c r="G151" s="381"/>
      <c r="H151" s="514" t="e">
        <f t="shared" si="4"/>
        <v>#DIV/0!</v>
      </c>
    </row>
    <row r="152" spans="1:8" ht="12.75">
      <c r="A152" s="34" t="s">
        <v>879</v>
      </c>
      <c r="B152" s="34"/>
      <c r="C152" s="34"/>
      <c r="D152" s="35" t="s">
        <v>718</v>
      </c>
      <c r="E152" s="36">
        <f>E153+E163</f>
        <v>29792000</v>
      </c>
      <c r="F152" s="36">
        <f>F153+F163</f>
        <v>33350000</v>
      </c>
      <c r="G152" s="36">
        <f>G153+G163</f>
        <v>32051295</v>
      </c>
      <c r="H152" s="514">
        <f t="shared" si="4"/>
        <v>-0.03894167916041979</v>
      </c>
    </row>
    <row r="153" spans="1:8" ht="12.75">
      <c r="A153" s="16" t="s">
        <v>881</v>
      </c>
      <c r="B153" s="16"/>
      <c r="C153" s="16"/>
      <c r="D153" s="17" t="s">
        <v>880</v>
      </c>
      <c r="E153" s="18">
        <f>SUM(E154+E155)</f>
        <v>29792000</v>
      </c>
      <c r="F153" s="18">
        <f>SUM(F154+F155)</f>
        <v>33350000</v>
      </c>
      <c r="G153" s="18">
        <f>SUM(G154+G155)</f>
        <v>32051295</v>
      </c>
      <c r="H153" s="514">
        <f t="shared" si="4"/>
        <v>-0.03894167916041979</v>
      </c>
    </row>
    <row r="154" spans="1:8" s="5" customFormat="1" ht="11.25">
      <c r="A154" s="31"/>
      <c r="B154" s="31"/>
      <c r="C154" s="31"/>
      <c r="D154" s="94" t="s">
        <v>498</v>
      </c>
      <c r="E154" s="96">
        <v>4634000</v>
      </c>
      <c r="F154" s="96">
        <v>3947000</v>
      </c>
      <c r="G154" s="96">
        <v>5131000</v>
      </c>
      <c r="H154" s="514">
        <f t="shared" si="4"/>
        <v>0.29997466430200154</v>
      </c>
    </row>
    <row r="155" spans="1:8" s="5" customFormat="1" ht="11.25">
      <c r="A155" s="31"/>
      <c r="B155" s="31"/>
      <c r="C155" s="31"/>
      <c r="D155" s="94" t="s">
        <v>499</v>
      </c>
      <c r="E155" s="96">
        <f>SUM(E156:E162)</f>
        <v>25158000</v>
      </c>
      <c r="F155" s="96">
        <f>SUM(F156:F162)</f>
        <v>29403000</v>
      </c>
      <c r="G155" s="96">
        <f>SUM(G156:G162)</f>
        <v>26920295</v>
      </c>
      <c r="H155" s="514">
        <f t="shared" si="4"/>
        <v>-0.08443713226541509</v>
      </c>
    </row>
    <row r="156" spans="1:8" s="7" customFormat="1" ht="12" hidden="1" thickBot="1">
      <c r="A156" s="95"/>
      <c r="B156" s="95"/>
      <c r="C156" s="95"/>
      <c r="D156" s="138" t="s">
        <v>578</v>
      </c>
      <c r="E156" s="96">
        <v>4188000</v>
      </c>
      <c r="F156" s="96">
        <v>3284000</v>
      </c>
      <c r="G156" s="96">
        <v>2616000</v>
      </c>
      <c r="H156" s="514">
        <f t="shared" si="4"/>
        <v>-0.20341047503045068</v>
      </c>
    </row>
    <row r="157" spans="1:8" s="7" customFormat="1" ht="12" hidden="1" thickBot="1">
      <c r="A157" s="95"/>
      <c r="B157" s="95"/>
      <c r="C157" s="95"/>
      <c r="D157" s="138" t="s">
        <v>584</v>
      </c>
      <c r="E157" s="96"/>
      <c r="F157" s="96"/>
      <c r="G157" s="96"/>
      <c r="H157" s="514" t="e">
        <f t="shared" si="4"/>
        <v>#DIV/0!</v>
      </c>
    </row>
    <row r="158" spans="1:8" s="7" customFormat="1" ht="12" hidden="1" thickBot="1">
      <c r="A158" s="95"/>
      <c r="B158" s="95"/>
      <c r="C158" s="95"/>
      <c r="D158" s="138" t="s">
        <v>579</v>
      </c>
      <c r="E158" s="96"/>
      <c r="F158" s="96">
        <v>490000</v>
      </c>
      <c r="G158" s="96"/>
      <c r="H158" s="514">
        <f aca="true" t="shared" si="5" ref="H158:H189">(G158-F158)/F158</f>
        <v>-1</v>
      </c>
    </row>
    <row r="159" spans="1:8" s="7" customFormat="1" ht="12" hidden="1" thickBot="1">
      <c r="A159" s="95"/>
      <c r="B159" s="95"/>
      <c r="C159" s="95"/>
      <c r="D159" s="138" t="s">
        <v>580</v>
      </c>
      <c r="E159" s="96">
        <v>20045000</v>
      </c>
      <c r="F159" s="96">
        <v>22020705</v>
      </c>
      <c r="G159" s="96">
        <v>20920000</v>
      </c>
      <c r="H159" s="514">
        <f t="shared" si="5"/>
        <v>-0.04998500275082019</v>
      </c>
    </row>
    <row r="160" spans="1:8" s="7" customFormat="1" ht="12" hidden="1" thickBot="1">
      <c r="A160" s="95"/>
      <c r="B160" s="95"/>
      <c r="C160" s="95"/>
      <c r="D160" s="138" t="s">
        <v>581</v>
      </c>
      <c r="E160" s="96"/>
      <c r="F160" s="96">
        <v>2554000</v>
      </c>
      <c r="G160" s="96">
        <v>2330000</v>
      </c>
      <c r="H160" s="514">
        <f t="shared" si="5"/>
        <v>-0.08770555990602975</v>
      </c>
    </row>
    <row r="161" spans="1:8" s="7" customFormat="1" ht="12" hidden="1" thickBot="1">
      <c r="A161" s="95"/>
      <c r="B161" s="95"/>
      <c r="C161" s="95"/>
      <c r="D161" s="138" t="s">
        <v>582</v>
      </c>
      <c r="E161" s="96"/>
      <c r="F161" s="96">
        <v>162295</v>
      </c>
      <c r="G161" s="96">
        <v>162295</v>
      </c>
      <c r="H161" s="514">
        <f t="shared" si="5"/>
        <v>0</v>
      </c>
    </row>
    <row r="162" spans="1:8" s="7" customFormat="1" ht="12" hidden="1" thickBot="1">
      <c r="A162" s="102"/>
      <c r="B162" s="102"/>
      <c r="C162" s="102"/>
      <c r="D162" s="103" t="s">
        <v>583</v>
      </c>
      <c r="E162" s="104">
        <v>925000</v>
      </c>
      <c r="F162" s="104">
        <v>892000</v>
      </c>
      <c r="G162" s="104">
        <v>892000</v>
      </c>
      <c r="H162" s="514">
        <f t="shared" si="5"/>
        <v>0</v>
      </c>
    </row>
    <row r="163" spans="1:8" ht="13.5" hidden="1" thickBot="1">
      <c r="A163" s="393" t="s">
        <v>577</v>
      </c>
      <c r="B163" s="393"/>
      <c r="C163" s="393"/>
      <c r="D163" s="694" t="s">
        <v>557</v>
      </c>
      <c r="E163" s="394"/>
      <c r="F163" s="394"/>
      <c r="G163" s="394"/>
      <c r="H163" s="514" t="e">
        <f t="shared" si="5"/>
        <v>#DIV/0!</v>
      </c>
    </row>
    <row r="164" spans="1:8" ht="12.75">
      <c r="A164" s="61" t="s">
        <v>858</v>
      </c>
      <c r="B164" s="61"/>
      <c r="C164" s="61"/>
      <c r="D164" s="692" t="s">
        <v>864</v>
      </c>
      <c r="E164" s="49">
        <f>SUM(E165+E188+E194)</f>
        <v>6745100</v>
      </c>
      <c r="F164" s="49">
        <f>SUM(F165+F188+F194)</f>
        <v>6540000</v>
      </c>
      <c r="G164" s="49">
        <f>SUM(G165+G188+G194)</f>
        <v>3820000</v>
      </c>
      <c r="H164" s="514">
        <f t="shared" si="5"/>
        <v>-0.41590214067278286</v>
      </c>
    </row>
    <row r="165" spans="1:8" ht="12.75">
      <c r="A165" s="34" t="s">
        <v>859</v>
      </c>
      <c r="B165" s="34"/>
      <c r="C165" s="34"/>
      <c r="D165" s="35" t="s">
        <v>622</v>
      </c>
      <c r="E165" s="36">
        <f>SUM(E166+E167+E186)</f>
        <v>6530100</v>
      </c>
      <c r="F165" s="36">
        <f>SUM(F166+F167+F186)</f>
        <v>5880000</v>
      </c>
      <c r="G165" s="36">
        <f>SUM(G166+G167+G186)</f>
        <v>2600000</v>
      </c>
      <c r="H165" s="514">
        <f t="shared" si="5"/>
        <v>-0.5578231292517006</v>
      </c>
    </row>
    <row r="166" spans="1:8" ht="12.75" hidden="1">
      <c r="A166" s="16" t="s">
        <v>860</v>
      </c>
      <c r="B166" s="16"/>
      <c r="C166" s="16"/>
      <c r="D166" s="17" t="s">
        <v>861</v>
      </c>
      <c r="E166" s="18"/>
      <c r="F166" s="18"/>
      <c r="G166" s="145"/>
      <c r="H166" s="514" t="e">
        <f t="shared" si="5"/>
        <v>#DIV/0!</v>
      </c>
    </row>
    <row r="167" spans="1:8" ht="12.75">
      <c r="A167" s="19" t="s">
        <v>862</v>
      </c>
      <c r="B167" s="19"/>
      <c r="C167" s="19"/>
      <c r="D167" s="20" t="s">
        <v>16</v>
      </c>
      <c r="E167" s="21">
        <f>SUM(E168:E185)</f>
        <v>3530100</v>
      </c>
      <c r="F167" s="21">
        <f>SUM(F174:F185)</f>
        <v>5880000</v>
      </c>
      <c r="G167" s="21">
        <v>2500000</v>
      </c>
      <c r="H167" s="514">
        <f t="shared" si="5"/>
        <v>-0.5748299319727891</v>
      </c>
    </row>
    <row r="168" spans="1:8" ht="12.75" hidden="1">
      <c r="A168" s="19"/>
      <c r="B168" s="19"/>
      <c r="C168" s="19"/>
      <c r="D168" s="30" t="s">
        <v>811</v>
      </c>
      <c r="E168" s="29">
        <v>1000000</v>
      </c>
      <c r="F168" s="29">
        <v>0</v>
      </c>
      <c r="G168" s="72">
        <v>0</v>
      </c>
      <c r="H168" s="514" t="e">
        <f t="shared" si="5"/>
        <v>#DIV/0!</v>
      </c>
    </row>
    <row r="169" spans="1:8" ht="12.75" hidden="1">
      <c r="A169" s="19"/>
      <c r="B169" s="19"/>
      <c r="C169" s="19"/>
      <c r="D169" s="30" t="s">
        <v>812</v>
      </c>
      <c r="E169" s="29">
        <v>800000</v>
      </c>
      <c r="F169" s="29">
        <v>0</v>
      </c>
      <c r="G169" s="72">
        <v>0</v>
      </c>
      <c r="H169" s="514" t="e">
        <f t="shared" si="5"/>
        <v>#DIV/0!</v>
      </c>
    </row>
    <row r="170" spans="1:8" ht="12.75" hidden="1">
      <c r="A170" s="19"/>
      <c r="B170" s="19"/>
      <c r="C170" s="19"/>
      <c r="D170" s="30" t="s">
        <v>841</v>
      </c>
      <c r="E170" s="29">
        <v>350100</v>
      </c>
      <c r="F170" s="29">
        <v>0</v>
      </c>
      <c r="G170" s="72">
        <v>0</v>
      </c>
      <c r="H170" s="514" t="e">
        <f t="shared" si="5"/>
        <v>#DIV/0!</v>
      </c>
    </row>
    <row r="171" spans="1:8" ht="12.75" hidden="1">
      <c r="A171" s="19"/>
      <c r="B171" s="19"/>
      <c r="C171" s="19"/>
      <c r="D171" s="30" t="s">
        <v>7</v>
      </c>
      <c r="E171" s="29">
        <v>380000</v>
      </c>
      <c r="F171" s="29"/>
      <c r="G171" s="72"/>
      <c r="H171" s="514" t="e">
        <f t="shared" si="5"/>
        <v>#DIV/0!</v>
      </c>
    </row>
    <row r="172" spans="1:8" ht="12.75" hidden="1">
      <c r="A172" s="19"/>
      <c r="B172" s="19"/>
      <c r="C172" s="19"/>
      <c r="D172" s="30" t="s">
        <v>8</v>
      </c>
      <c r="E172" s="29">
        <v>390000</v>
      </c>
      <c r="F172" s="29"/>
      <c r="G172" s="72"/>
      <c r="H172" s="514" t="e">
        <f t="shared" si="5"/>
        <v>#DIV/0!</v>
      </c>
    </row>
    <row r="173" spans="1:8" ht="12.75" hidden="1">
      <c r="A173" s="19"/>
      <c r="B173" s="19"/>
      <c r="C173" s="19"/>
      <c r="D173" s="30" t="s">
        <v>9</v>
      </c>
      <c r="E173" s="29">
        <v>610000</v>
      </c>
      <c r="F173" s="29"/>
      <c r="G173" s="72"/>
      <c r="H173" s="514" t="e">
        <f t="shared" si="5"/>
        <v>#DIV/0!</v>
      </c>
    </row>
    <row r="174" spans="1:8" s="8" customFormat="1" ht="12.75" hidden="1">
      <c r="A174" s="32"/>
      <c r="B174" s="32"/>
      <c r="C174" s="32"/>
      <c r="D174" s="94" t="s">
        <v>70</v>
      </c>
      <c r="E174" s="68"/>
      <c r="F174" s="68">
        <v>500000</v>
      </c>
      <c r="G174" s="151"/>
      <c r="H174" s="514">
        <f t="shared" si="5"/>
        <v>-1</v>
      </c>
    </row>
    <row r="175" spans="1:8" ht="12.75" hidden="1">
      <c r="A175" s="32"/>
      <c r="B175" s="32"/>
      <c r="C175" s="32"/>
      <c r="D175" s="94" t="s">
        <v>55</v>
      </c>
      <c r="E175" s="68"/>
      <c r="F175" s="68">
        <v>400000</v>
      </c>
      <c r="G175" s="151"/>
      <c r="H175" s="514">
        <f t="shared" si="5"/>
        <v>-1</v>
      </c>
    </row>
    <row r="176" spans="1:8" s="5" customFormat="1" ht="11.25" hidden="1">
      <c r="A176" s="31"/>
      <c r="B176" s="31"/>
      <c r="C176" s="31"/>
      <c r="D176" s="94" t="s">
        <v>21</v>
      </c>
      <c r="E176" s="68"/>
      <c r="F176" s="68">
        <v>400000</v>
      </c>
      <c r="G176" s="151"/>
      <c r="H176" s="514">
        <f t="shared" si="5"/>
        <v>-1</v>
      </c>
    </row>
    <row r="177" spans="1:8" s="5" customFormat="1" ht="11.25" hidden="1">
      <c r="A177" s="31"/>
      <c r="B177" s="31"/>
      <c r="C177" s="31"/>
      <c r="D177" s="94" t="s">
        <v>22</v>
      </c>
      <c r="E177" s="68"/>
      <c r="F177" s="68">
        <v>1100000</v>
      </c>
      <c r="G177" s="151"/>
      <c r="H177" s="514">
        <f t="shared" si="5"/>
        <v>-1</v>
      </c>
    </row>
    <row r="178" spans="1:8" s="5" customFormat="1" ht="11.25" hidden="1">
      <c r="A178" s="31"/>
      <c r="B178" s="31"/>
      <c r="C178" s="31"/>
      <c r="D178" s="94" t="s">
        <v>23</v>
      </c>
      <c r="E178" s="68"/>
      <c r="F178" s="68">
        <v>350000</v>
      </c>
      <c r="G178" s="151"/>
      <c r="H178" s="514">
        <f t="shared" si="5"/>
        <v>-1</v>
      </c>
    </row>
    <row r="179" spans="1:8" s="5" customFormat="1" ht="11.25" hidden="1">
      <c r="A179" s="31"/>
      <c r="B179" s="31"/>
      <c r="C179" s="31"/>
      <c r="D179" s="94" t="s">
        <v>24</v>
      </c>
      <c r="E179" s="68"/>
      <c r="F179" s="68">
        <v>350000</v>
      </c>
      <c r="G179" s="151"/>
      <c r="H179" s="514">
        <f t="shared" si="5"/>
        <v>-1</v>
      </c>
    </row>
    <row r="180" spans="1:8" s="5" customFormat="1" ht="11.25" hidden="1">
      <c r="A180" s="31"/>
      <c r="B180" s="31"/>
      <c r="C180" s="31"/>
      <c r="D180" s="94" t="s">
        <v>25</v>
      </c>
      <c r="E180" s="68"/>
      <c r="F180" s="68">
        <v>350000</v>
      </c>
      <c r="G180" s="151"/>
      <c r="H180" s="514">
        <f t="shared" si="5"/>
        <v>-1</v>
      </c>
    </row>
    <row r="181" spans="1:8" s="5" customFormat="1" ht="11.25" hidden="1">
      <c r="A181" s="31"/>
      <c r="B181" s="31"/>
      <c r="C181" s="31"/>
      <c r="D181" s="94" t="s">
        <v>26</v>
      </c>
      <c r="E181" s="68"/>
      <c r="F181" s="68">
        <v>850000</v>
      </c>
      <c r="G181" s="151"/>
      <c r="H181" s="514">
        <f t="shared" si="5"/>
        <v>-1</v>
      </c>
    </row>
    <row r="182" spans="1:8" s="5" customFormat="1" ht="11.25" hidden="1">
      <c r="A182" s="31"/>
      <c r="B182" s="31"/>
      <c r="C182" s="31"/>
      <c r="D182" s="94" t="s">
        <v>47</v>
      </c>
      <c r="E182" s="68"/>
      <c r="F182" s="68">
        <v>500000</v>
      </c>
      <c r="G182" s="151"/>
      <c r="H182" s="514">
        <f t="shared" si="5"/>
        <v>-1</v>
      </c>
    </row>
    <row r="183" spans="1:8" s="5" customFormat="1" ht="11.25" hidden="1">
      <c r="A183" s="31"/>
      <c r="B183" s="31"/>
      <c r="C183" s="31"/>
      <c r="D183" s="94" t="s">
        <v>27</v>
      </c>
      <c r="E183" s="68"/>
      <c r="F183" s="68">
        <v>400000</v>
      </c>
      <c r="G183" s="151"/>
      <c r="H183" s="514">
        <f t="shared" si="5"/>
        <v>-1</v>
      </c>
    </row>
    <row r="184" spans="1:8" s="5" customFormat="1" ht="11.25" hidden="1">
      <c r="A184" s="31"/>
      <c r="B184" s="31"/>
      <c r="C184" s="31"/>
      <c r="D184" s="94" t="s">
        <v>31</v>
      </c>
      <c r="E184" s="68"/>
      <c r="F184" s="68">
        <v>300000</v>
      </c>
      <c r="G184" s="151"/>
      <c r="H184" s="514">
        <f t="shared" si="5"/>
        <v>-1</v>
      </c>
    </row>
    <row r="185" spans="1:8" s="5" customFormat="1" ht="11.25" hidden="1">
      <c r="A185" s="31"/>
      <c r="B185" s="31"/>
      <c r="C185" s="31"/>
      <c r="D185" s="94" t="s">
        <v>536</v>
      </c>
      <c r="E185" s="68"/>
      <c r="F185" s="68">
        <v>380000</v>
      </c>
      <c r="G185" s="151"/>
      <c r="H185" s="514">
        <f t="shared" si="5"/>
        <v>-1</v>
      </c>
    </row>
    <row r="186" spans="1:8" ht="15" customHeight="1">
      <c r="A186" s="19" t="s">
        <v>863</v>
      </c>
      <c r="B186" s="19"/>
      <c r="C186" s="19"/>
      <c r="D186" s="20" t="s">
        <v>15</v>
      </c>
      <c r="E186" s="21">
        <f>SUM(E187:E187)</f>
        <v>3000000</v>
      </c>
      <c r="F186" s="21">
        <f>SUM(F187:F187)</f>
        <v>0</v>
      </c>
      <c r="G186" s="21">
        <v>100000</v>
      </c>
      <c r="H186" s="514" t="e">
        <f t="shared" si="5"/>
        <v>#DIV/0!</v>
      </c>
    </row>
    <row r="187" spans="1:8" s="5" customFormat="1" ht="12" hidden="1" thickBot="1">
      <c r="A187" s="33"/>
      <c r="B187" s="33"/>
      <c r="C187" s="33"/>
      <c r="D187" s="695" t="s">
        <v>20</v>
      </c>
      <c r="E187" s="696">
        <v>3000000</v>
      </c>
      <c r="F187" s="696">
        <v>0</v>
      </c>
      <c r="G187" s="697">
        <v>0</v>
      </c>
      <c r="H187" s="514" t="e">
        <f t="shared" si="5"/>
        <v>#DIV/0!</v>
      </c>
    </row>
    <row r="188" spans="1:8" ht="12.75">
      <c r="A188" s="203" t="s">
        <v>865</v>
      </c>
      <c r="B188" s="203"/>
      <c r="C188" s="203"/>
      <c r="D188" s="198" t="s">
        <v>806</v>
      </c>
      <c r="E188" s="176">
        <f>E189+E190+E191</f>
        <v>205000</v>
      </c>
      <c r="F188" s="176">
        <f>F189+F190+F191</f>
        <v>390000</v>
      </c>
      <c r="G188" s="176">
        <f>G189+G190+G191</f>
        <v>650000</v>
      </c>
      <c r="H188" s="514">
        <f t="shared" si="5"/>
        <v>0.6666666666666666</v>
      </c>
    </row>
    <row r="189" spans="1:8" ht="12.75">
      <c r="A189" s="16" t="s">
        <v>866</v>
      </c>
      <c r="B189" s="16"/>
      <c r="C189" s="16"/>
      <c r="D189" s="17" t="s">
        <v>867</v>
      </c>
      <c r="E189" s="18">
        <v>55000</v>
      </c>
      <c r="F189" s="18">
        <v>240000</v>
      </c>
      <c r="G189" s="18">
        <v>230000</v>
      </c>
      <c r="H189" s="514">
        <f t="shared" si="5"/>
        <v>-0.041666666666666664</v>
      </c>
    </row>
    <row r="190" spans="1:8" ht="12.75">
      <c r="A190" s="19" t="s">
        <v>585</v>
      </c>
      <c r="B190" s="19"/>
      <c r="C190" s="19"/>
      <c r="D190" s="20" t="s">
        <v>586</v>
      </c>
      <c r="E190" s="21"/>
      <c r="F190" s="21"/>
      <c r="G190" s="21">
        <v>200000</v>
      </c>
      <c r="H190" s="514" t="e">
        <f aca="true" t="shared" si="6" ref="H190:H197">(G190-F190)/F190</f>
        <v>#DIV/0!</v>
      </c>
    </row>
    <row r="191" spans="1:8" ht="12.75">
      <c r="A191" s="19" t="s">
        <v>868</v>
      </c>
      <c r="B191" s="19"/>
      <c r="C191" s="19"/>
      <c r="D191" s="20" t="s">
        <v>717</v>
      </c>
      <c r="E191" s="21">
        <f>SUM(E192:E193)</f>
        <v>150000</v>
      </c>
      <c r="F191" s="21">
        <f>SUM(F192:F193)</f>
        <v>150000</v>
      </c>
      <c r="G191" s="21">
        <f>SUM(G192:G193)</f>
        <v>220000</v>
      </c>
      <c r="H191" s="514">
        <f t="shared" si="6"/>
        <v>0.4666666666666667</v>
      </c>
    </row>
    <row r="192" spans="1:8" s="7" customFormat="1" ht="12" hidden="1" thickBot="1">
      <c r="A192" s="31"/>
      <c r="B192" s="31"/>
      <c r="C192" s="31"/>
      <c r="D192" s="94" t="s">
        <v>48</v>
      </c>
      <c r="E192" s="68">
        <v>150000</v>
      </c>
      <c r="F192" s="68">
        <v>150000</v>
      </c>
      <c r="G192" s="68">
        <v>170000</v>
      </c>
      <c r="H192" s="514">
        <f t="shared" si="6"/>
        <v>0.13333333333333333</v>
      </c>
    </row>
    <row r="193" spans="1:8" s="7" customFormat="1" ht="12" hidden="1" thickBot="1">
      <c r="A193" s="392"/>
      <c r="B193" s="392"/>
      <c r="C193" s="392"/>
      <c r="D193" s="138" t="s">
        <v>587</v>
      </c>
      <c r="E193" s="96"/>
      <c r="F193" s="96"/>
      <c r="G193" s="96">
        <v>50000</v>
      </c>
      <c r="H193" s="514" t="e">
        <f t="shared" si="6"/>
        <v>#DIV/0!</v>
      </c>
    </row>
    <row r="194" spans="1:8" ht="12.75">
      <c r="A194" s="34" t="s">
        <v>869</v>
      </c>
      <c r="B194" s="34"/>
      <c r="C194" s="34"/>
      <c r="D194" s="35" t="s">
        <v>623</v>
      </c>
      <c r="E194" s="36">
        <f>SUM(E195:E197)</f>
        <v>10000</v>
      </c>
      <c r="F194" s="36">
        <f>SUM(F195:F197)</f>
        <v>270000</v>
      </c>
      <c r="G194" s="36">
        <f>SUM(G195:G197)</f>
        <v>570000</v>
      </c>
      <c r="H194" s="514">
        <f t="shared" si="6"/>
        <v>1.1111111111111112</v>
      </c>
    </row>
    <row r="195" spans="1:8" ht="12.75">
      <c r="A195" s="16" t="s">
        <v>870</v>
      </c>
      <c r="B195" s="16"/>
      <c r="C195" s="16"/>
      <c r="D195" s="17" t="s">
        <v>624</v>
      </c>
      <c r="E195" s="18">
        <v>10000</v>
      </c>
      <c r="F195" s="18">
        <v>10000</v>
      </c>
      <c r="G195" s="18">
        <v>10000</v>
      </c>
      <c r="H195" s="514">
        <f t="shared" si="6"/>
        <v>0</v>
      </c>
    </row>
    <row r="196" spans="1:8" ht="12.75">
      <c r="A196" s="16" t="s">
        <v>537</v>
      </c>
      <c r="B196" s="16"/>
      <c r="C196" s="16"/>
      <c r="D196" s="17" t="s">
        <v>538</v>
      </c>
      <c r="E196" s="18"/>
      <c r="F196" s="18">
        <v>245000</v>
      </c>
      <c r="G196" s="18">
        <v>260000</v>
      </c>
      <c r="H196" s="514">
        <f t="shared" si="6"/>
        <v>0.061224489795918366</v>
      </c>
    </row>
    <row r="197" spans="1:8" ht="12.75">
      <c r="A197" s="19" t="s">
        <v>871</v>
      </c>
      <c r="B197" s="19"/>
      <c r="C197" s="19"/>
      <c r="D197" s="20" t="s">
        <v>872</v>
      </c>
      <c r="E197" s="21"/>
      <c r="F197" s="21">
        <v>15000</v>
      </c>
      <c r="G197" s="21">
        <v>300000</v>
      </c>
      <c r="H197" s="514">
        <f t="shared" si="6"/>
        <v>19</v>
      </c>
    </row>
    <row r="212" spans="1:8" ht="12.75">
      <c r="A212" s="10"/>
      <c r="B212" s="10"/>
      <c r="C212" s="10"/>
      <c r="D212" s="10"/>
      <c r="E212" s="10"/>
      <c r="H212" s="512"/>
    </row>
    <row r="213" spans="1:8" ht="12.75">
      <c r="A213" s="10"/>
      <c r="B213" s="10"/>
      <c r="C213" s="10"/>
      <c r="D213" s="10"/>
      <c r="E213" s="10"/>
      <c r="H213" s="512"/>
    </row>
    <row r="214" spans="1:8" ht="12.75">
      <c r="A214" s="10"/>
      <c r="B214" s="10"/>
      <c r="C214" s="10"/>
      <c r="D214" s="10"/>
      <c r="E214" s="10"/>
      <c r="H214" s="512"/>
    </row>
    <row r="215" spans="1:8" ht="12.75">
      <c r="A215" s="10"/>
      <c r="B215" s="10"/>
      <c r="C215" s="10"/>
      <c r="D215" s="10"/>
      <c r="E215" s="10"/>
      <c r="H215" s="512"/>
    </row>
    <row r="216" spans="1:8" ht="12.75">
      <c r="A216" s="10"/>
      <c r="B216" s="10"/>
      <c r="C216" s="10"/>
      <c r="D216" s="10"/>
      <c r="E216" s="10"/>
      <c r="H216" s="512"/>
    </row>
    <row r="217" spans="1:8" ht="12.75">
      <c r="A217" s="10"/>
      <c r="B217" s="10"/>
      <c r="C217" s="10"/>
      <c r="D217" s="10"/>
      <c r="E217" s="10"/>
      <c r="H217" s="512"/>
    </row>
    <row r="218" spans="1:8" ht="12.75">
      <c r="A218" s="10"/>
      <c r="B218" s="10"/>
      <c r="C218" s="10"/>
      <c r="D218" s="10"/>
      <c r="E218" s="10"/>
      <c r="H218" s="512"/>
    </row>
    <row r="219" spans="1:8" ht="12.75">
      <c r="A219" s="10"/>
      <c r="B219" s="10"/>
      <c r="C219" s="10"/>
      <c r="D219" s="10"/>
      <c r="E219" s="10"/>
      <c r="H219" s="512"/>
    </row>
    <row r="220" spans="1:8" ht="12.75">
      <c r="A220" s="10"/>
      <c r="B220" s="10"/>
      <c r="C220" s="10"/>
      <c r="D220" s="10"/>
      <c r="E220" s="10"/>
      <c r="H220" s="512"/>
    </row>
    <row r="221" spans="1:8" ht="12.75">
      <c r="A221" s="10"/>
      <c r="B221" s="10"/>
      <c r="C221" s="10"/>
      <c r="D221" s="10"/>
      <c r="E221" s="10"/>
      <c r="H221" s="512"/>
    </row>
    <row r="222" spans="1:8" ht="12.75">
      <c r="A222" s="10"/>
      <c r="B222" s="10"/>
      <c r="C222" s="10"/>
      <c r="D222" s="10"/>
      <c r="E222" s="10"/>
      <c r="H222" s="512"/>
    </row>
    <row r="223" spans="1:8" ht="12.75">
      <c r="A223" s="10"/>
      <c r="B223" s="10"/>
      <c r="C223" s="10"/>
      <c r="D223" s="10"/>
      <c r="E223" s="10"/>
      <c r="H223" s="512"/>
    </row>
    <row r="224" spans="1:8" ht="12.75">
      <c r="A224" s="10"/>
      <c r="B224" s="10"/>
      <c r="C224" s="10"/>
      <c r="D224" s="10"/>
      <c r="E224" s="10"/>
      <c r="H224" s="512"/>
    </row>
    <row r="225" spans="1:8" ht="12.75">
      <c r="A225" s="10"/>
      <c r="B225" s="10"/>
      <c r="C225" s="10"/>
      <c r="D225" s="10"/>
      <c r="E225" s="10"/>
      <c r="H225" s="512"/>
    </row>
    <row r="226" spans="1:8" ht="12.75">
      <c r="A226" s="10"/>
      <c r="B226" s="10"/>
      <c r="C226" s="10"/>
      <c r="D226" s="10"/>
      <c r="E226" s="10"/>
      <c r="H226" s="512"/>
    </row>
    <row r="227" spans="1:8" ht="12.75">
      <c r="A227" s="10"/>
      <c r="B227" s="10"/>
      <c r="C227" s="10"/>
      <c r="D227" s="10"/>
      <c r="E227" s="10"/>
      <c r="H227" s="512"/>
    </row>
    <row r="228" spans="1:8" ht="12.75">
      <c r="A228" s="10"/>
      <c r="B228" s="10"/>
      <c r="C228" s="10"/>
      <c r="D228" s="10"/>
      <c r="E228" s="10"/>
      <c r="H228" s="512"/>
    </row>
    <row r="229" spans="1:8" ht="12.75">
      <c r="A229" s="10"/>
      <c r="B229" s="10"/>
      <c r="C229" s="10"/>
      <c r="D229" s="10"/>
      <c r="E229" s="10"/>
      <c r="H229" s="512"/>
    </row>
    <row r="230" spans="1:8" ht="12.75">
      <c r="A230" s="10"/>
      <c r="B230" s="10"/>
      <c r="C230" s="10"/>
      <c r="D230" s="10"/>
      <c r="E230" s="10"/>
      <c r="H230" s="512"/>
    </row>
    <row r="231" spans="1:8" ht="12.75">
      <c r="A231" s="10"/>
      <c r="B231" s="10"/>
      <c r="C231" s="10"/>
      <c r="D231" s="10"/>
      <c r="E231" s="10"/>
      <c r="H231" s="512"/>
    </row>
    <row r="232" spans="1:8" ht="12.75">
      <c r="A232" s="10"/>
      <c r="B232" s="10"/>
      <c r="C232" s="10"/>
      <c r="D232" s="10"/>
      <c r="E232" s="10"/>
      <c r="H232" s="512"/>
    </row>
    <row r="233" spans="1:8" ht="12.75">
      <c r="A233" s="10"/>
      <c r="B233" s="10"/>
      <c r="C233" s="10"/>
      <c r="D233" s="10"/>
      <c r="E233" s="10"/>
      <c r="H233" s="512"/>
    </row>
    <row r="234" spans="1:8" ht="12.75">
      <c r="A234" s="10"/>
      <c r="B234" s="10"/>
      <c r="C234" s="10"/>
      <c r="D234" s="10"/>
      <c r="E234" s="10"/>
      <c r="H234" s="512"/>
    </row>
    <row r="235" spans="1:8" ht="12.75">
      <c r="A235" s="10"/>
      <c r="B235" s="10"/>
      <c r="C235" s="10"/>
      <c r="D235" s="10"/>
      <c r="E235" s="10"/>
      <c r="H235" s="512"/>
    </row>
    <row r="236" spans="1:8" ht="12.75">
      <c r="A236" s="10"/>
      <c r="B236" s="10"/>
      <c r="C236" s="10"/>
      <c r="D236" s="10"/>
      <c r="E236" s="10"/>
      <c r="H236" s="512"/>
    </row>
    <row r="237" spans="1:8" ht="12.75">
      <c r="A237" s="10"/>
      <c r="B237" s="10"/>
      <c r="C237" s="10"/>
      <c r="D237" s="10"/>
      <c r="E237" s="10"/>
      <c r="H237" s="512"/>
    </row>
    <row r="238" spans="1:8" ht="12.75">
      <c r="A238" s="10"/>
      <c r="B238" s="10"/>
      <c r="C238" s="10"/>
      <c r="D238" s="10"/>
      <c r="E238" s="10"/>
      <c r="H238" s="512"/>
    </row>
    <row r="239" spans="1:8" ht="12.75">
      <c r="A239" s="10"/>
      <c r="B239" s="10"/>
      <c r="C239" s="10"/>
      <c r="D239" s="10"/>
      <c r="E239" s="10"/>
      <c r="H239" s="512"/>
    </row>
    <row r="240" spans="1:8" ht="12.75">
      <c r="A240" s="10"/>
      <c r="B240" s="10"/>
      <c r="C240" s="10"/>
      <c r="D240" s="10"/>
      <c r="E240" s="10"/>
      <c r="H240" s="512"/>
    </row>
    <row r="241" spans="1:8" ht="12.75">
      <c r="A241" s="10"/>
      <c r="B241" s="10"/>
      <c r="C241" s="10"/>
      <c r="D241" s="10"/>
      <c r="E241" s="10"/>
      <c r="H241" s="512"/>
    </row>
    <row r="242" spans="1:8" ht="12.75">
      <c r="A242" s="10"/>
      <c r="B242" s="10"/>
      <c r="C242" s="10"/>
      <c r="D242" s="10"/>
      <c r="E242" s="10"/>
      <c r="H242" s="512"/>
    </row>
    <row r="243" spans="1:8" ht="12.75">
      <c r="A243" s="10"/>
      <c r="B243" s="10"/>
      <c r="C243" s="10"/>
      <c r="D243" s="10"/>
      <c r="E243" s="10"/>
      <c r="H243" s="512"/>
    </row>
    <row r="244" spans="1:8" ht="12.75">
      <c r="A244" s="10"/>
      <c r="B244" s="10"/>
      <c r="C244" s="10"/>
      <c r="D244" s="10"/>
      <c r="E244" s="10"/>
      <c r="H244" s="512"/>
    </row>
    <row r="245" spans="1:8" ht="12.75">
      <c r="A245" s="10"/>
      <c r="B245" s="10"/>
      <c r="C245" s="10"/>
      <c r="D245" s="10"/>
      <c r="E245" s="10"/>
      <c r="H245" s="512"/>
    </row>
    <row r="246" spans="1:8" ht="12.75">
      <c r="A246" s="10"/>
      <c r="B246" s="10"/>
      <c r="C246" s="10"/>
      <c r="D246" s="10"/>
      <c r="E246" s="10"/>
      <c r="H246" s="512"/>
    </row>
    <row r="247" spans="1:8" ht="12.75">
      <c r="A247" s="10"/>
      <c r="B247" s="10"/>
      <c r="C247" s="10"/>
      <c r="D247" s="10"/>
      <c r="E247" s="10"/>
      <c r="H247" s="512"/>
    </row>
    <row r="248" spans="1:8" ht="12.75">
      <c r="A248" s="10"/>
      <c r="B248" s="10"/>
      <c r="C248" s="10"/>
      <c r="D248" s="10"/>
      <c r="E248" s="10"/>
      <c r="H248" s="512"/>
    </row>
    <row r="249" spans="1:8" ht="12.75">
      <c r="A249" s="10"/>
      <c r="B249" s="10"/>
      <c r="C249" s="10"/>
      <c r="D249" s="10"/>
      <c r="E249" s="10"/>
      <c r="H249" s="512"/>
    </row>
    <row r="250" spans="1:8" ht="12.75">
      <c r="A250" s="10"/>
      <c r="B250" s="10"/>
      <c r="C250" s="10"/>
      <c r="D250" s="10"/>
      <c r="E250" s="10"/>
      <c r="H250" s="512"/>
    </row>
    <row r="251" spans="1:8" ht="12.75">
      <c r="A251" s="10"/>
      <c r="B251" s="10"/>
      <c r="C251" s="10"/>
      <c r="D251" s="10"/>
      <c r="E251" s="10"/>
      <c r="H251" s="512"/>
    </row>
    <row r="252" spans="1:8" ht="12.75">
      <c r="A252" s="10"/>
      <c r="B252" s="10"/>
      <c r="C252" s="10"/>
      <c r="D252" s="10"/>
      <c r="E252" s="10"/>
      <c r="H252" s="512"/>
    </row>
    <row r="253" spans="1:8" ht="12.75">
      <c r="A253" s="10"/>
      <c r="B253" s="10"/>
      <c r="C253" s="10"/>
      <c r="D253" s="10"/>
      <c r="E253" s="10"/>
      <c r="H253" s="512"/>
    </row>
    <row r="254" spans="1:8" ht="12.75">
      <c r="A254" s="10"/>
      <c r="B254" s="10"/>
      <c r="C254" s="10"/>
      <c r="D254" s="10"/>
      <c r="E254" s="10"/>
      <c r="H254" s="512"/>
    </row>
    <row r="255" spans="1:8" ht="12.75">
      <c r="A255" s="10"/>
      <c r="B255" s="10"/>
      <c r="C255" s="10"/>
      <c r="D255" s="10"/>
      <c r="E255" s="10"/>
      <c r="H255" s="512"/>
    </row>
    <row r="256" spans="1:8" ht="12.75">
      <c r="A256" s="10"/>
      <c r="B256" s="10"/>
      <c r="C256" s="10"/>
      <c r="D256" s="10"/>
      <c r="E256" s="10"/>
      <c r="H256" s="512"/>
    </row>
    <row r="257" spans="1:8" ht="12.75">
      <c r="A257" s="10"/>
      <c r="B257" s="10"/>
      <c r="C257" s="10"/>
      <c r="D257" s="10"/>
      <c r="E257" s="10"/>
      <c r="H257" s="512"/>
    </row>
    <row r="258" spans="1:8" ht="12.75">
      <c r="A258" s="10"/>
      <c r="B258" s="10"/>
      <c r="C258" s="10"/>
      <c r="D258" s="10"/>
      <c r="E258" s="10"/>
      <c r="H258" s="512"/>
    </row>
    <row r="259" spans="1:8" ht="12.75">
      <c r="A259" s="10"/>
      <c r="B259" s="10"/>
      <c r="C259" s="10"/>
      <c r="D259" s="10"/>
      <c r="E259" s="10"/>
      <c r="H259" s="512"/>
    </row>
    <row r="260" spans="1:8" ht="12.75">
      <c r="A260" s="10"/>
      <c r="B260" s="10"/>
      <c r="C260" s="10"/>
      <c r="D260" s="10"/>
      <c r="E260" s="10"/>
      <c r="H260" s="512"/>
    </row>
    <row r="261" spans="1:8" ht="12.75">
      <c r="A261" s="10"/>
      <c r="B261" s="10"/>
      <c r="C261" s="10"/>
      <c r="D261" s="10"/>
      <c r="E261" s="10"/>
      <c r="H261" s="512"/>
    </row>
    <row r="262" spans="1:8" ht="12.75">
      <c r="A262" s="10"/>
      <c r="B262" s="10"/>
      <c r="C262" s="10"/>
      <c r="D262" s="10"/>
      <c r="E262" s="10"/>
      <c r="H262" s="512"/>
    </row>
    <row r="263" spans="1:8" ht="12.75">
      <c r="A263" s="10"/>
      <c r="B263" s="10"/>
      <c r="C263" s="10"/>
      <c r="D263" s="10"/>
      <c r="E263" s="10"/>
      <c r="H263" s="512"/>
    </row>
    <row r="264" spans="1:8" ht="12.75">
      <c r="A264" s="10"/>
      <c r="B264" s="10"/>
      <c r="C264" s="10"/>
      <c r="D264" s="10"/>
      <c r="E264" s="10"/>
      <c r="H264" s="512"/>
    </row>
    <row r="265" spans="1:8" ht="12.75">
      <c r="A265" s="10"/>
      <c r="B265" s="10"/>
      <c r="C265" s="10"/>
      <c r="D265" s="10"/>
      <c r="E265" s="10"/>
      <c r="H265" s="512"/>
    </row>
    <row r="266" spans="1:8" ht="12.75">
      <c r="A266" s="10"/>
      <c r="B266" s="10"/>
      <c r="C266" s="10"/>
      <c r="D266" s="10"/>
      <c r="E266" s="10"/>
      <c r="H266" s="512"/>
    </row>
    <row r="267" spans="1:8" ht="12.75">
      <c r="A267" s="10"/>
      <c r="B267" s="10"/>
      <c r="C267" s="10"/>
      <c r="D267" s="10"/>
      <c r="E267" s="10"/>
      <c r="H267" s="512"/>
    </row>
    <row r="268" spans="1:8" ht="12.75">
      <c r="A268" s="10"/>
      <c r="B268" s="10"/>
      <c r="C268" s="10"/>
      <c r="D268" s="10"/>
      <c r="E268" s="10"/>
      <c r="H268" s="512"/>
    </row>
    <row r="269" spans="1:8" ht="12.75">
      <c r="A269" s="10"/>
      <c r="B269" s="10"/>
      <c r="C269" s="10"/>
      <c r="D269" s="10"/>
      <c r="E269" s="10"/>
      <c r="H269" s="512"/>
    </row>
    <row r="270" spans="1:8" ht="12.75">
      <c r="A270" s="10"/>
      <c r="B270" s="10"/>
      <c r="C270" s="10"/>
      <c r="D270" s="10"/>
      <c r="E270" s="10"/>
      <c r="H270" s="512"/>
    </row>
    <row r="271" spans="1:8" ht="12.75">
      <c r="A271" s="10"/>
      <c r="B271" s="10"/>
      <c r="C271" s="10"/>
      <c r="D271" s="10"/>
      <c r="E271" s="10"/>
      <c r="H271" s="512"/>
    </row>
    <row r="272" spans="1:8" ht="12.75">
      <c r="A272" s="10"/>
      <c r="B272" s="10"/>
      <c r="C272" s="10"/>
      <c r="D272" s="10"/>
      <c r="E272" s="10"/>
      <c r="H272" s="512"/>
    </row>
    <row r="273" spans="1:8" ht="12.75">
      <c r="A273" s="10"/>
      <c r="B273" s="10"/>
      <c r="C273" s="10"/>
      <c r="D273" s="10"/>
      <c r="E273" s="10"/>
      <c r="H273" s="512"/>
    </row>
    <row r="274" spans="1:8" ht="12.75">
      <c r="A274" s="10"/>
      <c r="B274" s="10"/>
      <c r="C274" s="10"/>
      <c r="D274" s="10"/>
      <c r="E274" s="10"/>
      <c r="H274" s="512"/>
    </row>
    <row r="275" spans="1:8" ht="12.75">
      <c r="A275" s="10"/>
      <c r="B275" s="10"/>
      <c r="C275" s="10"/>
      <c r="D275" s="10"/>
      <c r="E275" s="10"/>
      <c r="H275" s="512"/>
    </row>
    <row r="276" spans="1:8" ht="12.75">
      <c r="A276" s="10"/>
      <c r="B276" s="10"/>
      <c r="C276" s="10"/>
      <c r="D276" s="10"/>
      <c r="E276" s="10"/>
      <c r="H276" s="512"/>
    </row>
    <row r="277" spans="1:8" ht="12.75">
      <c r="A277" s="10"/>
      <c r="B277" s="10"/>
      <c r="C277" s="10"/>
      <c r="D277" s="10"/>
      <c r="E277" s="10"/>
      <c r="H277" s="512"/>
    </row>
    <row r="278" spans="1:8" ht="12.75">
      <c r="A278" s="10"/>
      <c r="B278" s="10"/>
      <c r="C278" s="10"/>
      <c r="D278" s="10"/>
      <c r="E278" s="10"/>
      <c r="H278" s="512"/>
    </row>
    <row r="279" spans="1:8" ht="12.75">
      <c r="A279" s="10"/>
      <c r="B279" s="10"/>
      <c r="C279" s="10"/>
      <c r="D279" s="10"/>
      <c r="E279" s="10"/>
      <c r="H279" s="512"/>
    </row>
    <row r="280" spans="1:8" ht="12.75">
      <c r="A280" s="10"/>
      <c r="B280" s="10"/>
      <c r="C280" s="10"/>
      <c r="D280" s="10"/>
      <c r="E280" s="10"/>
      <c r="H280" s="512"/>
    </row>
    <row r="281" spans="1:8" ht="12.75">
      <c r="A281" s="10"/>
      <c r="B281" s="10"/>
      <c r="C281" s="10"/>
      <c r="D281" s="10"/>
      <c r="E281" s="10"/>
      <c r="H281" s="512"/>
    </row>
    <row r="282" spans="1:8" ht="12.75">
      <c r="A282" s="10"/>
      <c r="B282" s="10"/>
      <c r="C282" s="10"/>
      <c r="D282" s="10"/>
      <c r="E282" s="10"/>
      <c r="H282" s="512"/>
    </row>
    <row r="283" spans="1:8" ht="12.75">
      <c r="A283" s="10"/>
      <c r="B283" s="10"/>
      <c r="C283" s="10"/>
      <c r="D283" s="10"/>
      <c r="E283" s="10"/>
      <c r="H283" s="512"/>
    </row>
    <row r="284" spans="1:8" ht="12.75">
      <c r="A284" s="10"/>
      <c r="B284" s="10"/>
      <c r="C284" s="10"/>
      <c r="D284" s="10"/>
      <c r="E284" s="10"/>
      <c r="H284" s="512"/>
    </row>
    <row r="285" spans="1:8" ht="12.75">
      <c r="A285" s="10"/>
      <c r="B285" s="10"/>
      <c r="C285" s="10"/>
      <c r="D285" s="10"/>
      <c r="E285" s="10"/>
      <c r="H285" s="512"/>
    </row>
    <row r="286" spans="1:8" ht="12.75">
      <c r="A286" s="10"/>
      <c r="B286" s="10"/>
      <c r="C286" s="10"/>
      <c r="D286" s="10"/>
      <c r="E286" s="10"/>
      <c r="H286" s="512"/>
    </row>
    <row r="287" spans="1:8" ht="12.75">
      <c r="A287" s="10"/>
      <c r="B287" s="10"/>
      <c r="C287" s="10"/>
      <c r="D287" s="10"/>
      <c r="E287" s="10"/>
      <c r="H287" s="512"/>
    </row>
    <row r="288" spans="1:8" ht="12.75">
      <c r="A288" s="10"/>
      <c r="B288" s="10"/>
      <c r="C288" s="10"/>
      <c r="D288" s="10"/>
      <c r="E288" s="10"/>
      <c r="H288" s="512"/>
    </row>
    <row r="289" spans="1:8" ht="12.75">
      <c r="A289" s="10"/>
      <c r="B289" s="10"/>
      <c r="C289" s="10"/>
      <c r="D289" s="10"/>
      <c r="E289" s="10"/>
      <c r="H289" s="512"/>
    </row>
    <row r="290" spans="1:8" ht="12.75">
      <c r="A290" s="10"/>
      <c r="B290" s="10"/>
      <c r="C290" s="10"/>
      <c r="D290" s="10"/>
      <c r="E290" s="10"/>
      <c r="H290" s="512"/>
    </row>
    <row r="291" spans="1:8" ht="12.75">
      <c r="A291" s="10"/>
      <c r="B291" s="10"/>
      <c r="C291" s="10"/>
      <c r="D291" s="10"/>
      <c r="E291" s="10"/>
      <c r="H291" s="512"/>
    </row>
    <row r="292" spans="1:8" ht="12.75">
      <c r="A292" s="10"/>
      <c r="B292" s="10"/>
      <c r="C292" s="10"/>
      <c r="D292" s="10"/>
      <c r="E292" s="10"/>
      <c r="H292" s="512"/>
    </row>
    <row r="293" spans="1:8" ht="12.75">
      <c r="A293" s="10"/>
      <c r="B293" s="10"/>
      <c r="C293" s="10"/>
      <c r="D293" s="10"/>
      <c r="E293" s="10"/>
      <c r="H293" s="512"/>
    </row>
    <row r="294" spans="1:8" ht="12.75">
      <c r="A294" s="10"/>
      <c r="B294" s="10"/>
      <c r="C294" s="10"/>
      <c r="D294" s="10"/>
      <c r="E294" s="10"/>
      <c r="H294" s="512"/>
    </row>
    <row r="295" spans="1:8" ht="12.75">
      <c r="A295" s="10"/>
      <c r="B295" s="10"/>
      <c r="C295" s="10"/>
      <c r="D295" s="10"/>
      <c r="E295" s="10"/>
      <c r="H295" s="512"/>
    </row>
    <row r="296" spans="1:8" ht="12.75">
      <c r="A296" s="10"/>
      <c r="B296" s="10"/>
      <c r="C296" s="10"/>
      <c r="D296" s="10"/>
      <c r="E296" s="10"/>
      <c r="H296" s="512"/>
    </row>
    <row r="297" spans="1:8" ht="12.75">
      <c r="A297" s="10"/>
      <c r="B297" s="10"/>
      <c r="C297" s="10"/>
      <c r="D297" s="10"/>
      <c r="E297" s="10"/>
      <c r="H297" s="512"/>
    </row>
    <row r="298" spans="1:8" ht="12.75">
      <c r="A298" s="10"/>
      <c r="B298" s="10"/>
      <c r="C298" s="10"/>
      <c r="D298" s="10"/>
      <c r="E298" s="10"/>
      <c r="H298" s="512"/>
    </row>
    <row r="299" spans="1:8" ht="12.75">
      <c r="A299" s="10"/>
      <c r="B299" s="10"/>
      <c r="C299" s="10"/>
      <c r="D299" s="10"/>
      <c r="E299" s="10"/>
      <c r="H299" s="512"/>
    </row>
    <row r="300" spans="1:8" ht="12.75">
      <c r="A300" s="10"/>
      <c r="B300" s="10"/>
      <c r="C300" s="10"/>
      <c r="D300" s="10"/>
      <c r="E300" s="10"/>
      <c r="H300" s="512"/>
    </row>
    <row r="301" spans="1:8" ht="12.75">
      <c r="A301" s="10"/>
      <c r="B301" s="10"/>
      <c r="C301" s="10"/>
      <c r="D301" s="10"/>
      <c r="E301" s="10"/>
      <c r="H301" s="512"/>
    </row>
    <row r="302" spans="1:8" ht="12.75">
      <c r="A302" s="10"/>
      <c r="B302" s="10"/>
      <c r="C302" s="10"/>
      <c r="D302" s="10"/>
      <c r="E302" s="10"/>
      <c r="H302" s="512"/>
    </row>
    <row r="303" spans="1:8" ht="12.75">
      <c r="A303" s="10"/>
      <c r="B303" s="10"/>
      <c r="C303" s="10"/>
      <c r="D303" s="10"/>
      <c r="E303" s="10"/>
      <c r="H303" s="512"/>
    </row>
    <row r="304" spans="1:8" ht="12.75">
      <c r="A304" s="10"/>
      <c r="B304" s="10"/>
      <c r="C304" s="10"/>
      <c r="D304" s="10"/>
      <c r="E304" s="10"/>
      <c r="H304" s="512"/>
    </row>
    <row r="305" spans="1:8" ht="12.75">
      <c r="A305" s="10"/>
      <c r="B305" s="10"/>
      <c r="C305" s="10"/>
      <c r="D305" s="10"/>
      <c r="E305" s="10"/>
      <c r="H305" s="512"/>
    </row>
    <row r="306" spans="1:8" ht="12.75">
      <c r="A306" s="10"/>
      <c r="B306" s="10"/>
      <c r="C306" s="10"/>
      <c r="D306" s="10"/>
      <c r="E306" s="10"/>
      <c r="H306" s="512"/>
    </row>
    <row r="307" spans="1:8" ht="12.75">
      <c r="A307" s="10"/>
      <c r="B307" s="10"/>
      <c r="C307" s="10"/>
      <c r="D307" s="10"/>
      <c r="E307" s="10"/>
      <c r="H307" s="512"/>
    </row>
    <row r="308" spans="1:8" ht="12.75">
      <c r="A308" s="10"/>
      <c r="B308" s="10"/>
      <c r="C308" s="10"/>
      <c r="D308" s="10"/>
      <c r="E308" s="10"/>
      <c r="H308" s="512"/>
    </row>
    <row r="309" spans="1:8" ht="12.75">
      <c r="A309" s="10"/>
      <c r="B309" s="10"/>
      <c r="C309" s="10"/>
      <c r="D309" s="10"/>
      <c r="E309" s="10"/>
      <c r="H309" s="512"/>
    </row>
    <row r="310" spans="1:8" ht="12.75">
      <c r="A310" s="10"/>
      <c r="B310" s="10"/>
      <c r="C310" s="10"/>
      <c r="D310" s="10"/>
      <c r="E310" s="10"/>
      <c r="H310" s="512"/>
    </row>
    <row r="311" spans="1:8" ht="12.75">
      <c r="A311" s="10"/>
      <c r="B311" s="10"/>
      <c r="C311" s="10"/>
      <c r="D311" s="10"/>
      <c r="E311" s="10"/>
      <c r="H311" s="512"/>
    </row>
    <row r="312" spans="1:8" ht="12.75">
      <c r="A312" s="10"/>
      <c r="B312" s="10"/>
      <c r="C312" s="10"/>
      <c r="D312" s="10"/>
      <c r="E312" s="10"/>
      <c r="H312" s="512"/>
    </row>
    <row r="313" spans="1:8" ht="12.75">
      <c r="A313" s="10"/>
      <c r="B313" s="10"/>
      <c r="C313" s="10"/>
      <c r="D313" s="10"/>
      <c r="E313" s="10"/>
      <c r="H313" s="512"/>
    </row>
    <row r="314" spans="1:8" ht="12.75">
      <c r="A314" s="10"/>
      <c r="B314" s="10"/>
      <c r="C314" s="10"/>
      <c r="D314" s="10"/>
      <c r="E314" s="10"/>
      <c r="H314" s="512"/>
    </row>
    <row r="315" spans="1:8" ht="12.75">
      <c r="A315" s="10"/>
      <c r="B315" s="10"/>
      <c r="C315" s="10"/>
      <c r="D315" s="10"/>
      <c r="E315" s="10"/>
      <c r="H315" s="512"/>
    </row>
    <row r="316" spans="1:8" ht="12.75">
      <c r="A316" s="10"/>
      <c r="B316" s="10"/>
      <c r="C316" s="10"/>
      <c r="D316" s="10"/>
      <c r="E316" s="10"/>
      <c r="H316" s="512"/>
    </row>
    <row r="317" spans="1:8" ht="12.75">
      <c r="A317" s="10"/>
      <c r="B317" s="10"/>
      <c r="C317" s="10"/>
      <c r="D317" s="10"/>
      <c r="E317" s="10"/>
      <c r="H317" s="512"/>
    </row>
    <row r="318" spans="1:8" ht="12.75">
      <c r="A318" s="10"/>
      <c r="B318" s="10"/>
      <c r="C318" s="10"/>
      <c r="D318" s="10"/>
      <c r="E318" s="10"/>
      <c r="H318" s="512"/>
    </row>
    <row r="319" spans="1:8" ht="12.75">
      <c r="A319" s="10"/>
      <c r="B319" s="10"/>
      <c r="C319" s="10"/>
      <c r="D319" s="10"/>
      <c r="E319" s="10"/>
      <c r="H319" s="512"/>
    </row>
    <row r="320" spans="1:8" ht="12.75">
      <c r="A320" s="10"/>
      <c r="B320" s="10"/>
      <c r="C320" s="10"/>
      <c r="D320" s="10"/>
      <c r="E320" s="10"/>
      <c r="H320" s="512"/>
    </row>
    <row r="321" spans="1:8" ht="12.75">
      <c r="A321" s="10"/>
      <c r="B321" s="10"/>
      <c r="C321" s="10"/>
      <c r="D321" s="10"/>
      <c r="E321" s="10"/>
      <c r="H321" s="512"/>
    </row>
    <row r="322" spans="1:8" ht="12.75">
      <c r="A322" s="10"/>
      <c r="B322" s="10"/>
      <c r="C322" s="10"/>
      <c r="D322" s="10"/>
      <c r="E322" s="10"/>
      <c r="H322" s="512"/>
    </row>
    <row r="323" spans="1:8" ht="12.75">
      <c r="A323" s="10"/>
      <c r="B323" s="10"/>
      <c r="C323" s="10"/>
      <c r="D323" s="10"/>
      <c r="E323" s="10"/>
      <c r="H323" s="512"/>
    </row>
    <row r="324" spans="1:8" ht="12.75">
      <c r="A324" s="10"/>
      <c r="B324" s="10"/>
      <c r="C324" s="10"/>
      <c r="D324" s="10"/>
      <c r="E324" s="10"/>
      <c r="H324" s="512"/>
    </row>
    <row r="325" spans="1:8" ht="12.75">
      <c r="A325" s="10"/>
      <c r="B325" s="10"/>
      <c r="C325" s="10"/>
      <c r="D325" s="10"/>
      <c r="E325" s="10"/>
      <c r="H325" s="512"/>
    </row>
    <row r="326" spans="1:8" ht="12.75">
      <c r="A326" s="10"/>
      <c r="B326" s="10"/>
      <c r="C326" s="10"/>
      <c r="D326" s="10"/>
      <c r="E326" s="10"/>
      <c r="H326" s="512"/>
    </row>
    <row r="327" spans="1:8" ht="12.75">
      <c r="A327" s="10"/>
      <c r="B327" s="10"/>
      <c r="C327" s="10"/>
      <c r="D327" s="10"/>
      <c r="E327" s="10"/>
      <c r="H327" s="512"/>
    </row>
    <row r="328" spans="1:8" ht="12.75">
      <c r="A328" s="10"/>
      <c r="B328" s="10"/>
      <c r="C328" s="10"/>
      <c r="D328" s="10"/>
      <c r="E328" s="10"/>
      <c r="H328" s="512"/>
    </row>
    <row r="329" spans="1:8" ht="12.75">
      <c r="A329" s="10"/>
      <c r="B329" s="10"/>
      <c r="C329" s="10"/>
      <c r="D329" s="10"/>
      <c r="E329" s="10"/>
      <c r="H329" s="512"/>
    </row>
    <row r="330" spans="1:8" ht="12.75">
      <c r="A330" s="10"/>
      <c r="B330" s="10"/>
      <c r="C330" s="10"/>
      <c r="D330" s="10"/>
      <c r="E330" s="10"/>
      <c r="H330" s="512"/>
    </row>
    <row r="331" spans="1:8" ht="12.75">
      <c r="A331" s="10"/>
      <c r="B331" s="10"/>
      <c r="C331" s="10"/>
      <c r="D331" s="10"/>
      <c r="E331" s="10"/>
      <c r="H331" s="512"/>
    </row>
    <row r="332" spans="1:8" ht="12.75">
      <c r="A332" s="10"/>
      <c r="B332" s="10"/>
      <c r="C332" s="10"/>
      <c r="D332" s="10"/>
      <c r="E332" s="10"/>
      <c r="H332" s="512"/>
    </row>
    <row r="333" spans="1:8" ht="12.75">
      <c r="A333" s="10"/>
      <c r="B333" s="10"/>
      <c r="C333" s="10"/>
      <c r="D333" s="10"/>
      <c r="E333" s="10"/>
      <c r="H333" s="512"/>
    </row>
    <row r="334" spans="1:8" ht="12.75">
      <c r="A334" s="10"/>
      <c r="B334" s="10"/>
      <c r="C334" s="10"/>
      <c r="D334" s="10"/>
      <c r="E334" s="10"/>
      <c r="H334" s="512"/>
    </row>
    <row r="335" spans="1:8" ht="12.75">
      <c r="A335" s="10"/>
      <c r="B335" s="10"/>
      <c r="C335" s="10"/>
      <c r="D335" s="10"/>
      <c r="E335" s="10"/>
      <c r="H335" s="512"/>
    </row>
    <row r="336" spans="1:8" ht="12.75">
      <c r="A336" s="10"/>
      <c r="B336" s="10"/>
      <c r="C336" s="10"/>
      <c r="D336" s="10"/>
      <c r="E336" s="10"/>
      <c r="H336" s="512"/>
    </row>
    <row r="337" spans="1:8" ht="12.75">
      <c r="A337" s="10"/>
      <c r="B337" s="10"/>
      <c r="C337" s="10"/>
      <c r="D337" s="10"/>
      <c r="E337" s="10"/>
      <c r="H337" s="512"/>
    </row>
    <row r="338" spans="1:8" ht="12.75">
      <c r="A338" s="10"/>
      <c r="B338" s="10"/>
      <c r="C338" s="10"/>
      <c r="D338" s="10"/>
      <c r="E338" s="10"/>
      <c r="H338" s="512"/>
    </row>
    <row r="339" spans="1:8" ht="12.75">
      <c r="A339" s="10"/>
      <c r="B339" s="10"/>
      <c r="C339" s="10"/>
      <c r="D339" s="10"/>
      <c r="E339" s="10"/>
      <c r="H339" s="512"/>
    </row>
    <row r="340" spans="1:8" ht="12.75">
      <c r="A340" s="10"/>
      <c r="B340" s="10"/>
      <c r="C340" s="10"/>
      <c r="D340" s="10"/>
      <c r="E340" s="10"/>
      <c r="H340" s="512"/>
    </row>
    <row r="341" spans="1:8" ht="12.75">
      <c r="A341" s="10"/>
      <c r="B341" s="10"/>
      <c r="C341" s="10"/>
      <c r="D341" s="10"/>
      <c r="E341" s="10"/>
      <c r="H341" s="512"/>
    </row>
    <row r="342" spans="1:8" ht="12.75">
      <c r="A342" s="10"/>
      <c r="B342" s="10"/>
      <c r="C342" s="10"/>
      <c r="D342" s="10"/>
      <c r="E342" s="10"/>
      <c r="H342" s="512"/>
    </row>
    <row r="343" spans="1:8" ht="12.75">
      <c r="A343" s="10"/>
      <c r="B343" s="10"/>
      <c r="C343" s="10"/>
      <c r="D343" s="10"/>
      <c r="E343" s="10"/>
      <c r="H343" s="512"/>
    </row>
    <row r="344" spans="1:8" ht="12.75">
      <c r="A344" s="10"/>
      <c r="B344" s="10"/>
      <c r="C344" s="10"/>
      <c r="D344" s="10"/>
      <c r="E344" s="10"/>
      <c r="H344" s="512"/>
    </row>
    <row r="345" spans="1:8" ht="12.75">
      <c r="A345" s="10"/>
      <c r="B345" s="10"/>
      <c r="C345" s="10"/>
      <c r="D345" s="10"/>
      <c r="E345" s="10"/>
      <c r="H345" s="512"/>
    </row>
    <row r="346" spans="1:8" ht="12.75">
      <c r="A346" s="10"/>
      <c r="B346" s="10"/>
      <c r="C346" s="10"/>
      <c r="D346" s="10"/>
      <c r="E346" s="10"/>
      <c r="H346" s="512"/>
    </row>
    <row r="347" spans="1:8" ht="12.75">
      <c r="A347" s="10"/>
      <c r="B347" s="10"/>
      <c r="C347" s="10"/>
      <c r="D347" s="10"/>
      <c r="E347" s="10"/>
      <c r="H347" s="512"/>
    </row>
    <row r="348" spans="1:8" ht="12.75">
      <c r="A348" s="10"/>
      <c r="B348" s="10"/>
      <c r="C348" s="10"/>
      <c r="D348" s="10"/>
      <c r="E348" s="10"/>
      <c r="H348" s="512"/>
    </row>
    <row r="349" spans="1:8" ht="12.75">
      <c r="A349" s="10"/>
      <c r="B349" s="10"/>
      <c r="C349" s="10"/>
      <c r="D349" s="10"/>
      <c r="E349" s="10"/>
      <c r="H349" s="512"/>
    </row>
    <row r="350" spans="1:8" ht="12.75">
      <c r="A350" s="10"/>
      <c r="B350" s="10"/>
      <c r="C350" s="10"/>
      <c r="D350" s="10"/>
      <c r="E350" s="10"/>
      <c r="H350" s="512"/>
    </row>
    <row r="351" spans="1:8" ht="12.75">
      <c r="A351" s="10"/>
      <c r="B351" s="10"/>
      <c r="C351" s="10"/>
      <c r="D351" s="10"/>
      <c r="E351" s="10"/>
      <c r="H351" s="512"/>
    </row>
    <row r="352" spans="1:8" ht="12.75">
      <c r="A352" s="10"/>
      <c r="B352" s="10"/>
      <c r="C352" s="10"/>
      <c r="D352" s="10"/>
      <c r="E352" s="10"/>
      <c r="H352" s="512"/>
    </row>
    <row r="353" spans="1:8" ht="12.75">
      <c r="A353" s="10"/>
      <c r="B353" s="10"/>
      <c r="C353" s="10"/>
      <c r="D353" s="10"/>
      <c r="E353" s="10"/>
      <c r="H353" s="512"/>
    </row>
    <row r="354" spans="1:8" ht="12.75">
      <c r="A354" s="10"/>
      <c r="B354" s="10"/>
      <c r="C354" s="10"/>
      <c r="D354" s="10"/>
      <c r="E354" s="10"/>
      <c r="H354" s="512"/>
    </row>
    <row r="355" spans="1:8" ht="12.75">
      <c r="A355" s="10"/>
      <c r="B355" s="10"/>
      <c r="C355" s="10"/>
      <c r="D355" s="10"/>
      <c r="E355" s="10"/>
      <c r="H355" s="512"/>
    </row>
    <row r="356" spans="1:8" ht="12.75">
      <c r="A356" s="10"/>
      <c r="B356" s="10"/>
      <c r="C356" s="10"/>
      <c r="D356" s="10"/>
      <c r="E356" s="10"/>
      <c r="H356" s="512"/>
    </row>
    <row r="357" spans="1:8" ht="12.75">
      <c r="A357" s="10"/>
      <c r="B357" s="10"/>
      <c r="C357" s="10"/>
      <c r="D357" s="10"/>
      <c r="E357" s="10"/>
      <c r="H357" s="512"/>
    </row>
    <row r="358" spans="1:8" ht="12.75">
      <c r="A358" s="10"/>
      <c r="B358" s="10"/>
      <c r="C358" s="10"/>
      <c r="D358" s="10"/>
      <c r="E358" s="10"/>
      <c r="H358" s="512"/>
    </row>
    <row r="359" spans="1:8" ht="12.75">
      <c r="A359" s="10"/>
      <c r="B359" s="10"/>
      <c r="C359" s="10"/>
      <c r="D359" s="10"/>
      <c r="E359" s="10"/>
      <c r="H359" s="512"/>
    </row>
    <row r="360" spans="1:8" ht="12.75">
      <c r="A360" s="10"/>
      <c r="B360" s="10"/>
      <c r="C360" s="10"/>
      <c r="D360" s="10"/>
      <c r="E360" s="10"/>
      <c r="H360" s="512"/>
    </row>
    <row r="361" spans="1:8" ht="12.75">
      <c r="A361" s="10"/>
      <c r="B361" s="10"/>
      <c r="C361" s="10"/>
      <c r="D361" s="10"/>
      <c r="E361" s="10"/>
      <c r="H361" s="512"/>
    </row>
    <row r="362" spans="1:8" ht="12.75">
      <c r="A362" s="10"/>
      <c r="B362" s="10"/>
      <c r="C362" s="10"/>
      <c r="D362" s="10"/>
      <c r="E362" s="10"/>
      <c r="H362" s="512"/>
    </row>
    <row r="363" spans="1:8" ht="12.75">
      <c r="A363" s="10"/>
      <c r="B363" s="10"/>
      <c r="C363" s="10"/>
      <c r="D363" s="10"/>
      <c r="E363" s="10"/>
      <c r="H363" s="512"/>
    </row>
    <row r="364" spans="1:8" ht="12.75">
      <c r="A364" s="10"/>
      <c r="B364" s="10"/>
      <c r="C364" s="10"/>
      <c r="D364" s="10"/>
      <c r="E364" s="10"/>
      <c r="H364" s="512"/>
    </row>
    <row r="365" spans="1:8" ht="12.75">
      <c r="A365" s="10"/>
      <c r="B365" s="10"/>
      <c r="C365" s="10"/>
      <c r="D365" s="10"/>
      <c r="E365" s="10"/>
      <c r="H365" s="512"/>
    </row>
    <row r="366" spans="1:8" ht="12.75">
      <c r="A366" s="10"/>
      <c r="B366" s="10"/>
      <c r="C366" s="10"/>
      <c r="D366" s="10"/>
      <c r="E366" s="10"/>
      <c r="H366" s="512"/>
    </row>
    <row r="367" spans="1:8" ht="12.75">
      <c r="A367" s="10"/>
      <c r="B367" s="10"/>
      <c r="C367" s="10"/>
      <c r="D367" s="10"/>
      <c r="E367" s="10"/>
      <c r="H367" s="512"/>
    </row>
    <row r="368" spans="1:8" ht="12.75">
      <c r="A368" s="10"/>
      <c r="B368" s="10"/>
      <c r="C368" s="10"/>
      <c r="D368" s="10"/>
      <c r="E368" s="10"/>
      <c r="H368" s="512"/>
    </row>
    <row r="369" spans="1:8" ht="12.75">
      <c r="A369" s="10"/>
      <c r="B369" s="10"/>
      <c r="C369" s="10"/>
      <c r="D369" s="10"/>
      <c r="E369" s="10"/>
      <c r="H369" s="512"/>
    </row>
    <row r="370" spans="1:8" ht="12.75">
      <c r="A370" s="10"/>
      <c r="B370" s="10"/>
      <c r="C370" s="10"/>
      <c r="D370" s="10"/>
      <c r="E370" s="10"/>
      <c r="H370" s="512"/>
    </row>
    <row r="371" spans="1:8" ht="12.75">
      <c r="A371" s="10"/>
      <c r="B371" s="10"/>
      <c r="C371" s="10"/>
      <c r="D371" s="10"/>
      <c r="E371" s="10"/>
      <c r="H371" s="512"/>
    </row>
    <row r="372" spans="1:8" ht="12.75">
      <c r="A372" s="10"/>
      <c r="B372" s="10"/>
      <c r="C372" s="10"/>
      <c r="D372" s="10"/>
      <c r="E372" s="10"/>
      <c r="H372" s="512"/>
    </row>
    <row r="373" spans="1:8" ht="12.75">
      <c r="A373" s="10"/>
      <c r="B373" s="10"/>
      <c r="C373" s="10"/>
      <c r="D373" s="10"/>
      <c r="E373" s="10"/>
      <c r="H373" s="512"/>
    </row>
    <row r="374" spans="1:8" ht="12.75">
      <c r="A374" s="10"/>
      <c r="B374" s="10"/>
      <c r="C374" s="10"/>
      <c r="D374" s="10"/>
      <c r="E374" s="10"/>
      <c r="H374" s="512"/>
    </row>
    <row r="375" spans="1:8" ht="12.75">
      <c r="A375" s="10"/>
      <c r="B375" s="10"/>
      <c r="C375" s="10"/>
      <c r="D375" s="10"/>
      <c r="E375" s="10"/>
      <c r="H375" s="512"/>
    </row>
    <row r="376" spans="1:8" ht="12.75">
      <c r="A376" s="10"/>
      <c r="B376" s="10"/>
      <c r="C376" s="10"/>
      <c r="D376" s="10"/>
      <c r="E376" s="10"/>
      <c r="H376" s="512"/>
    </row>
    <row r="377" spans="1:8" ht="12.75">
      <c r="A377" s="10"/>
      <c r="B377" s="10"/>
      <c r="C377" s="10"/>
      <c r="D377" s="10"/>
      <c r="E377" s="10"/>
      <c r="H377" s="512"/>
    </row>
    <row r="378" spans="1:8" ht="12.75">
      <c r="A378" s="10"/>
      <c r="B378" s="10"/>
      <c r="C378" s="10"/>
      <c r="D378" s="10"/>
      <c r="E378" s="10"/>
      <c r="H378" s="512"/>
    </row>
    <row r="379" spans="1:8" ht="12.75">
      <c r="A379" s="10"/>
      <c r="B379" s="10"/>
      <c r="C379" s="10"/>
      <c r="D379" s="10"/>
      <c r="E379" s="10"/>
      <c r="H379" s="512"/>
    </row>
    <row r="380" spans="1:8" ht="12.75">
      <c r="A380" s="10"/>
      <c r="B380" s="10"/>
      <c r="C380" s="10"/>
      <c r="D380" s="10"/>
      <c r="E380" s="10"/>
      <c r="H380" s="512"/>
    </row>
    <row r="381" spans="1:8" ht="12.75">
      <c r="A381" s="10"/>
      <c r="B381" s="10"/>
      <c r="C381" s="10"/>
      <c r="D381" s="10"/>
      <c r="E381" s="10"/>
      <c r="H381" s="512"/>
    </row>
    <row r="382" spans="1:8" ht="12.75">
      <c r="A382" s="10"/>
      <c r="B382" s="10"/>
      <c r="C382" s="10"/>
      <c r="D382" s="10"/>
      <c r="E382" s="10"/>
      <c r="H382" s="512"/>
    </row>
    <row r="383" spans="1:8" ht="12.75">
      <c r="A383" s="10"/>
      <c r="B383" s="10"/>
      <c r="C383" s="10"/>
      <c r="D383" s="10"/>
      <c r="E383" s="10"/>
      <c r="H383" s="512"/>
    </row>
    <row r="384" spans="1:8" ht="12.75">
      <c r="A384" s="10"/>
      <c r="B384" s="10"/>
      <c r="C384" s="10"/>
      <c r="D384" s="10"/>
      <c r="E384" s="10"/>
      <c r="H384" s="512"/>
    </row>
    <row r="385" spans="1:8" ht="12.75">
      <c r="A385" s="10"/>
      <c r="B385" s="10"/>
      <c r="C385" s="10"/>
      <c r="D385" s="10"/>
      <c r="E385" s="10"/>
      <c r="H385" s="512"/>
    </row>
    <row r="386" spans="1:8" ht="12.75">
      <c r="A386" s="10"/>
      <c r="B386" s="10"/>
      <c r="C386" s="10"/>
      <c r="D386" s="10"/>
      <c r="E386" s="10"/>
      <c r="H386" s="512"/>
    </row>
    <row r="387" spans="1:8" ht="12.75">
      <c r="A387" s="10"/>
      <c r="B387" s="10"/>
      <c r="C387" s="10"/>
      <c r="D387" s="10"/>
      <c r="E387" s="10"/>
      <c r="H387" s="512"/>
    </row>
    <row r="388" spans="1:8" ht="12.75">
      <c r="A388" s="10"/>
      <c r="B388" s="10"/>
      <c r="C388" s="10"/>
      <c r="D388" s="10"/>
      <c r="E388" s="10"/>
      <c r="H388" s="512"/>
    </row>
    <row r="389" spans="1:8" ht="12.75">
      <c r="A389" s="10"/>
      <c r="B389" s="10"/>
      <c r="C389" s="10"/>
      <c r="D389" s="10"/>
      <c r="E389" s="10"/>
      <c r="H389" s="512"/>
    </row>
    <row r="390" spans="1:8" ht="12.75">
      <c r="A390" s="10"/>
      <c r="B390" s="10"/>
      <c r="C390" s="10"/>
      <c r="D390" s="10"/>
      <c r="E390" s="10"/>
      <c r="H390" s="512"/>
    </row>
    <row r="391" spans="1:8" ht="12.75">
      <c r="A391" s="10"/>
      <c r="B391" s="10"/>
      <c r="C391" s="10"/>
      <c r="D391" s="10"/>
      <c r="E391" s="10"/>
      <c r="H391" s="512"/>
    </row>
    <row r="392" spans="1:8" ht="12.75">
      <c r="A392" s="10"/>
      <c r="B392" s="10"/>
      <c r="C392" s="10"/>
      <c r="D392" s="10"/>
      <c r="E392" s="10"/>
      <c r="H392" s="512"/>
    </row>
    <row r="393" spans="1:8" ht="12.75">
      <c r="A393" s="10"/>
      <c r="B393" s="10"/>
      <c r="C393" s="10"/>
      <c r="D393" s="10"/>
      <c r="E393" s="10"/>
      <c r="H393" s="512"/>
    </row>
    <row r="394" spans="1:8" ht="12.75">
      <c r="A394" s="10"/>
      <c r="B394" s="10"/>
      <c r="C394" s="10"/>
      <c r="D394" s="10"/>
      <c r="E394" s="10"/>
      <c r="H394" s="512"/>
    </row>
    <row r="395" spans="1:8" ht="12.75">
      <c r="A395" s="10"/>
      <c r="B395" s="10"/>
      <c r="C395" s="10"/>
      <c r="D395" s="10"/>
      <c r="E395" s="10"/>
      <c r="H395" s="512"/>
    </row>
    <row r="396" spans="1:8" ht="12.75">
      <c r="A396" s="10"/>
      <c r="B396" s="10"/>
      <c r="C396" s="10"/>
      <c r="D396" s="10"/>
      <c r="E396" s="10"/>
      <c r="H396" s="512"/>
    </row>
    <row r="397" spans="1:8" ht="12.75">
      <c r="A397" s="10"/>
      <c r="B397" s="10"/>
      <c r="C397" s="10"/>
      <c r="D397" s="10"/>
      <c r="E397" s="10"/>
      <c r="H397" s="512"/>
    </row>
    <row r="398" spans="1:8" ht="12.75">
      <c r="A398" s="10"/>
      <c r="B398" s="10"/>
      <c r="C398" s="10"/>
      <c r="D398" s="10"/>
      <c r="E398" s="10"/>
      <c r="H398" s="512"/>
    </row>
    <row r="399" spans="1:8" ht="12.75">
      <c r="A399" s="10"/>
      <c r="B399" s="10"/>
      <c r="C399" s="10"/>
      <c r="D399" s="10"/>
      <c r="E399" s="10"/>
      <c r="H399" s="512"/>
    </row>
    <row r="400" spans="1:8" ht="12.75">
      <c r="A400" s="10"/>
      <c r="B400" s="10"/>
      <c r="C400" s="10"/>
      <c r="D400" s="10"/>
      <c r="E400" s="10"/>
      <c r="H400" s="512"/>
    </row>
    <row r="401" spans="1:8" ht="12.75">
      <c r="A401" s="10"/>
      <c r="B401" s="10"/>
      <c r="C401" s="10"/>
      <c r="D401" s="10"/>
      <c r="E401" s="10"/>
      <c r="H401" s="512"/>
    </row>
    <row r="402" spans="1:8" ht="12.75">
      <c r="A402" s="10"/>
      <c r="B402" s="10"/>
      <c r="C402" s="10"/>
      <c r="D402" s="10"/>
      <c r="E402" s="10"/>
      <c r="H402" s="512"/>
    </row>
    <row r="403" spans="1:8" ht="12.75">
      <c r="A403" s="10"/>
      <c r="B403" s="10"/>
      <c r="C403" s="10"/>
      <c r="D403" s="10"/>
      <c r="E403" s="10"/>
      <c r="H403" s="512"/>
    </row>
    <row r="404" spans="1:8" ht="12.75">
      <c r="A404" s="10"/>
      <c r="B404" s="10"/>
      <c r="C404" s="10"/>
      <c r="D404" s="10"/>
      <c r="E404" s="10"/>
      <c r="H404" s="512"/>
    </row>
    <row r="405" spans="1:8" ht="12.75">
      <c r="A405" s="10"/>
      <c r="B405" s="10"/>
      <c r="C405" s="10"/>
      <c r="D405" s="10"/>
      <c r="E405" s="10"/>
      <c r="H405" s="512"/>
    </row>
    <row r="406" spans="1:8" ht="12.75">
      <c r="A406" s="10"/>
      <c r="B406" s="10"/>
      <c r="C406" s="10"/>
      <c r="D406" s="10"/>
      <c r="E406" s="10"/>
      <c r="H406" s="512"/>
    </row>
    <row r="407" spans="1:8" ht="12.75">
      <c r="A407" s="10"/>
      <c r="B407" s="10"/>
      <c r="C407" s="10"/>
      <c r="D407" s="10"/>
      <c r="E407" s="10"/>
      <c r="H407" s="512"/>
    </row>
    <row r="408" spans="1:8" ht="12.75">
      <c r="A408" s="10"/>
      <c r="B408" s="10"/>
      <c r="C408" s="10"/>
      <c r="D408" s="10"/>
      <c r="E408" s="10"/>
      <c r="H408" s="512"/>
    </row>
    <row r="409" spans="1:8" ht="12.75">
      <c r="A409" s="10"/>
      <c r="B409" s="10"/>
      <c r="C409" s="10"/>
      <c r="D409" s="10"/>
      <c r="E409" s="10"/>
      <c r="H409" s="512"/>
    </row>
    <row r="410" spans="1:8" ht="12.75">
      <c r="A410" s="10"/>
      <c r="B410" s="10"/>
      <c r="C410" s="10"/>
      <c r="D410" s="10"/>
      <c r="E410" s="10"/>
      <c r="H410" s="512"/>
    </row>
    <row r="411" spans="1:8" ht="12.75">
      <c r="A411" s="10"/>
      <c r="B411" s="10"/>
      <c r="C411" s="10"/>
      <c r="D411" s="10"/>
      <c r="E411" s="10"/>
      <c r="H411" s="512"/>
    </row>
    <row r="412" spans="1:8" ht="12.75">
      <c r="A412" s="10"/>
      <c r="B412" s="10"/>
      <c r="C412" s="10"/>
      <c r="D412" s="10"/>
      <c r="E412" s="10"/>
      <c r="H412" s="512"/>
    </row>
    <row r="413" spans="1:8" ht="12.75">
      <c r="A413" s="10"/>
      <c r="B413" s="10"/>
      <c r="C413" s="10"/>
      <c r="D413" s="10"/>
      <c r="E413" s="10"/>
      <c r="H413" s="512"/>
    </row>
    <row r="414" spans="1:8" ht="12.75">
      <c r="A414" s="10"/>
      <c r="B414" s="10"/>
      <c r="C414" s="10"/>
      <c r="D414" s="10"/>
      <c r="E414" s="10"/>
      <c r="H414" s="512"/>
    </row>
    <row r="415" spans="1:8" ht="12.75">
      <c r="A415" s="10"/>
      <c r="B415" s="10"/>
      <c r="C415" s="10"/>
      <c r="D415" s="10"/>
      <c r="E415" s="10"/>
      <c r="H415" s="512"/>
    </row>
    <row r="416" spans="1:8" ht="12.75">
      <c r="A416" s="10"/>
      <c r="B416" s="10"/>
      <c r="C416" s="10"/>
      <c r="D416" s="10"/>
      <c r="E416" s="10"/>
      <c r="H416" s="512"/>
    </row>
    <row r="417" spans="1:8" ht="12.75">
      <c r="A417" s="10"/>
      <c r="B417" s="10"/>
      <c r="C417" s="10"/>
      <c r="D417" s="10"/>
      <c r="E417" s="10"/>
      <c r="H417" s="512"/>
    </row>
    <row r="418" spans="1:8" ht="12.75">
      <c r="A418" s="10"/>
      <c r="B418" s="10"/>
      <c r="C418" s="10"/>
      <c r="D418" s="10"/>
      <c r="E418" s="10"/>
      <c r="H418" s="512"/>
    </row>
    <row r="419" spans="1:8" ht="12.75">
      <c r="A419" s="10"/>
      <c r="B419" s="10"/>
      <c r="C419" s="10"/>
      <c r="D419" s="10"/>
      <c r="E419" s="10"/>
      <c r="H419" s="512"/>
    </row>
    <row r="420" spans="1:8" ht="12.75">
      <c r="A420" s="10"/>
      <c r="B420" s="10"/>
      <c r="C420" s="10"/>
      <c r="D420" s="10"/>
      <c r="E420" s="10"/>
      <c r="H420" s="512"/>
    </row>
    <row r="421" spans="1:8" ht="12.75">
      <c r="A421" s="10"/>
      <c r="B421" s="10"/>
      <c r="C421" s="10"/>
      <c r="D421" s="10"/>
      <c r="E421" s="10"/>
      <c r="H421" s="512"/>
    </row>
    <row r="422" spans="1:8" ht="12.75">
      <c r="A422" s="10"/>
      <c r="B422" s="10"/>
      <c r="C422" s="10"/>
      <c r="D422" s="10"/>
      <c r="E422" s="10"/>
      <c r="H422" s="512"/>
    </row>
    <row r="423" spans="1:8" ht="12.75">
      <c r="A423" s="10"/>
      <c r="B423" s="10"/>
      <c r="C423" s="10"/>
      <c r="D423" s="10"/>
      <c r="E423" s="10"/>
      <c r="H423" s="512"/>
    </row>
    <row r="424" spans="1:8" ht="12.75">
      <c r="A424" s="10"/>
      <c r="B424" s="10"/>
      <c r="C424" s="10"/>
      <c r="D424" s="10"/>
      <c r="E424" s="10"/>
      <c r="H424" s="512"/>
    </row>
    <row r="425" spans="1:8" ht="12.75">
      <c r="A425" s="10"/>
      <c r="B425" s="10"/>
      <c r="C425" s="10"/>
      <c r="D425" s="10"/>
      <c r="E425" s="10"/>
      <c r="H425" s="512"/>
    </row>
    <row r="426" spans="1:8" ht="12.75">
      <c r="A426" s="10"/>
      <c r="B426" s="10"/>
      <c r="C426" s="10"/>
      <c r="D426" s="10"/>
      <c r="E426" s="10"/>
      <c r="H426" s="512"/>
    </row>
    <row r="427" spans="1:8" ht="12.75">
      <c r="A427" s="10"/>
      <c r="B427" s="10"/>
      <c r="C427" s="10"/>
      <c r="D427" s="10"/>
      <c r="E427" s="10"/>
      <c r="H427" s="512"/>
    </row>
    <row r="428" spans="1:8" ht="12.75">
      <c r="A428" s="10"/>
      <c r="B428" s="10"/>
      <c r="C428" s="10"/>
      <c r="D428" s="10"/>
      <c r="E428" s="10"/>
      <c r="H428" s="512"/>
    </row>
    <row r="429" spans="1:8" ht="12.75">
      <c r="A429" s="10"/>
      <c r="B429" s="10"/>
      <c r="C429" s="10"/>
      <c r="D429" s="10"/>
      <c r="E429" s="10"/>
      <c r="H429" s="512"/>
    </row>
    <row r="430" spans="1:8" ht="12.75">
      <c r="A430" s="10"/>
      <c r="B430" s="10"/>
      <c r="C430" s="10"/>
      <c r="D430" s="10"/>
      <c r="E430" s="10"/>
      <c r="H430" s="512"/>
    </row>
    <row r="431" spans="1:8" ht="12.75">
      <c r="A431" s="10"/>
      <c r="B431" s="10"/>
      <c r="C431" s="10"/>
      <c r="D431" s="10"/>
      <c r="E431" s="10"/>
      <c r="H431" s="512"/>
    </row>
    <row r="432" spans="1:8" ht="12.75">
      <c r="A432" s="10"/>
      <c r="B432" s="10"/>
      <c r="C432" s="10"/>
      <c r="D432" s="10"/>
      <c r="E432" s="10"/>
      <c r="H432" s="512"/>
    </row>
    <row r="433" spans="1:8" ht="12.75">
      <c r="A433" s="10"/>
      <c r="B433" s="10"/>
      <c r="C433" s="10"/>
      <c r="D433" s="10"/>
      <c r="E433" s="10"/>
      <c r="H433" s="512"/>
    </row>
    <row r="434" spans="1:8" ht="12.75">
      <c r="A434" s="10"/>
      <c r="B434" s="10"/>
      <c r="C434" s="10"/>
      <c r="D434" s="10"/>
      <c r="E434" s="10"/>
      <c r="H434" s="512"/>
    </row>
    <row r="435" spans="1:8" ht="12.75">
      <c r="A435" s="10"/>
      <c r="B435" s="10"/>
      <c r="C435" s="10"/>
      <c r="D435" s="10"/>
      <c r="E435" s="10"/>
      <c r="H435" s="512"/>
    </row>
    <row r="436" spans="1:8" ht="12.75">
      <c r="A436" s="10"/>
      <c r="B436" s="10"/>
      <c r="C436" s="10"/>
      <c r="D436" s="10"/>
      <c r="E436" s="10"/>
      <c r="H436" s="512"/>
    </row>
    <row r="437" spans="1:8" ht="12.75">
      <c r="A437" s="10"/>
      <c r="B437" s="10"/>
      <c r="C437" s="10"/>
      <c r="D437" s="10"/>
      <c r="E437" s="10"/>
      <c r="H437" s="512"/>
    </row>
    <row r="438" spans="1:8" ht="12.75">
      <c r="A438" s="10"/>
      <c r="B438" s="10"/>
      <c r="C438" s="10"/>
      <c r="D438" s="10"/>
      <c r="E438" s="10"/>
      <c r="H438" s="512"/>
    </row>
    <row r="439" spans="1:8" ht="12.75">
      <c r="A439" s="10"/>
      <c r="B439" s="10"/>
      <c r="C439" s="10"/>
      <c r="D439" s="10"/>
      <c r="E439" s="10"/>
      <c r="H439" s="512"/>
    </row>
    <row r="440" spans="1:8" ht="12.75">
      <c r="A440" s="10"/>
      <c r="B440" s="10"/>
      <c r="C440" s="10"/>
      <c r="D440" s="10"/>
      <c r="E440" s="10"/>
      <c r="H440" s="512"/>
    </row>
    <row r="441" spans="1:8" ht="12.75">
      <c r="A441" s="10"/>
      <c r="B441" s="10"/>
      <c r="C441" s="10"/>
      <c r="D441" s="10"/>
      <c r="E441" s="10"/>
      <c r="H441" s="512"/>
    </row>
    <row r="442" spans="1:8" ht="12.75">
      <c r="A442" s="10"/>
      <c r="B442" s="10"/>
      <c r="C442" s="10"/>
      <c r="D442" s="10"/>
      <c r="E442" s="10"/>
      <c r="H442" s="512"/>
    </row>
    <row r="443" spans="1:8" ht="12.75">
      <c r="A443" s="10"/>
      <c r="B443" s="10"/>
      <c r="C443" s="10"/>
      <c r="D443" s="10"/>
      <c r="E443" s="10"/>
      <c r="H443" s="512"/>
    </row>
    <row r="444" spans="1:8" ht="12.75">
      <c r="A444" s="10"/>
      <c r="B444" s="10"/>
      <c r="C444" s="10"/>
      <c r="D444" s="10"/>
      <c r="E444" s="10"/>
      <c r="H444" s="512"/>
    </row>
    <row r="445" spans="1:8" ht="12.75">
      <c r="A445" s="10"/>
      <c r="B445" s="10"/>
      <c r="C445" s="10"/>
      <c r="D445" s="10"/>
      <c r="E445" s="10"/>
      <c r="H445" s="512"/>
    </row>
    <row r="446" spans="1:8" ht="12.75">
      <c r="A446" s="10"/>
      <c r="B446" s="10"/>
      <c r="C446" s="10"/>
      <c r="D446" s="10"/>
      <c r="E446" s="10"/>
      <c r="H446" s="512"/>
    </row>
    <row r="447" spans="1:8" ht="12.75">
      <c r="A447" s="10"/>
      <c r="B447" s="10"/>
      <c r="C447" s="10"/>
      <c r="D447" s="10"/>
      <c r="E447" s="10"/>
      <c r="H447" s="512"/>
    </row>
    <row r="448" spans="1:8" ht="12.75">
      <c r="A448" s="10"/>
      <c r="B448" s="10"/>
      <c r="C448" s="10"/>
      <c r="D448" s="10"/>
      <c r="E448" s="10"/>
      <c r="H448" s="512"/>
    </row>
    <row r="449" spans="1:8" ht="12.75">
      <c r="A449" s="10"/>
      <c r="B449" s="10"/>
      <c r="C449" s="10"/>
      <c r="D449" s="10"/>
      <c r="E449" s="10"/>
      <c r="H449" s="512"/>
    </row>
    <row r="450" spans="1:8" ht="12.75">
      <c r="A450" s="10"/>
      <c r="B450" s="10"/>
      <c r="C450" s="10"/>
      <c r="D450" s="10"/>
      <c r="E450" s="10"/>
      <c r="H450" s="512"/>
    </row>
    <row r="451" spans="1:8" ht="12.75">
      <c r="A451" s="10"/>
      <c r="B451" s="10"/>
      <c r="C451" s="10"/>
      <c r="D451" s="10"/>
      <c r="E451" s="10"/>
      <c r="H451" s="512"/>
    </row>
    <row r="452" spans="1:8" ht="12.75">
      <c r="A452" s="10"/>
      <c r="B452" s="10"/>
      <c r="C452" s="10"/>
      <c r="D452" s="10"/>
      <c r="E452" s="10"/>
      <c r="H452" s="512"/>
    </row>
    <row r="453" spans="1:8" ht="12.75">
      <c r="A453" s="10"/>
      <c r="B453" s="10"/>
      <c r="C453" s="10"/>
      <c r="D453" s="10"/>
      <c r="E453" s="10"/>
      <c r="H453" s="512"/>
    </row>
    <row r="454" spans="1:8" ht="12.75">
      <c r="A454" s="10"/>
      <c r="B454" s="10"/>
      <c r="C454" s="10"/>
      <c r="D454" s="10"/>
      <c r="E454" s="10"/>
      <c r="H454" s="512"/>
    </row>
    <row r="455" spans="1:8" ht="12.75">
      <c r="A455" s="10"/>
      <c r="B455" s="10"/>
      <c r="C455" s="10"/>
      <c r="D455" s="10"/>
      <c r="E455" s="10"/>
      <c r="H455" s="512"/>
    </row>
    <row r="456" spans="1:8" ht="12.75">
      <c r="A456" s="10"/>
      <c r="B456" s="10"/>
      <c r="C456" s="10"/>
      <c r="D456" s="10"/>
      <c r="E456" s="10"/>
      <c r="H456" s="512"/>
    </row>
    <row r="457" spans="1:8" ht="12.75">
      <c r="A457" s="10"/>
      <c r="B457" s="10"/>
      <c r="C457" s="10"/>
      <c r="D457" s="10"/>
      <c r="E457" s="10"/>
      <c r="H457" s="512"/>
    </row>
    <row r="458" spans="1:8" ht="12.75">
      <c r="A458" s="10"/>
      <c r="B458" s="10"/>
      <c r="C458" s="10"/>
      <c r="D458" s="10"/>
      <c r="E458" s="10"/>
      <c r="H458" s="512"/>
    </row>
    <row r="459" spans="1:8" ht="12.75">
      <c r="A459" s="10"/>
      <c r="B459" s="10"/>
      <c r="C459" s="10"/>
      <c r="D459" s="10"/>
      <c r="E459" s="10"/>
      <c r="H459" s="512"/>
    </row>
    <row r="460" spans="1:8" ht="12.75">
      <c r="A460" s="10"/>
      <c r="B460" s="10"/>
      <c r="C460" s="10"/>
      <c r="D460" s="10"/>
      <c r="E460" s="10"/>
      <c r="H460" s="512"/>
    </row>
    <row r="461" spans="1:8" ht="12.75">
      <c r="A461" s="10"/>
      <c r="B461" s="10"/>
      <c r="C461" s="10"/>
      <c r="D461" s="10"/>
      <c r="E461" s="10"/>
      <c r="H461" s="512"/>
    </row>
    <row r="462" spans="1:8" ht="12.75">
      <c r="A462" s="10"/>
      <c r="B462" s="10"/>
      <c r="C462" s="10"/>
      <c r="D462" s="10"/>
      <c r="E462" s="10"/>
      <c r="H462" s="512"/>
    </row>
    <row r="463" spans="1:8" ht="12.75">
      <c r="A463" s="10"/>
      <c r="B463" s="10"/>
      <c r="C463" s="10"/>
      <c r="D463" s="10"/>
      <c r="E463" s="10"/>
      <c r="H463" s="512"/>
    </row>
    <row r="464" spans="1:8" ht="12.75">
      <c r="A464" s="10"/>
      <c r="B464" s="10"/>
      <c r="C464" s="10"/>
      <c r="D464" s="10"/>
      <c r="E464" s="10"/>
      <c r="H464" s="512"/>
    </row>
    <row r="465" spans="1:8" ht="12.75">
      <c r="A465" s="10"/>
      <c r="B465" s="10"/>
      <c r="C465" s="10"/>
      <c r="D465" s="10"/>
      <c r="E465" s="10"/>
      <c r="H465" s="512"/>
    </row>
    <row r="466" spans="1:8" ht="12.75">
      <c r="A466" s="10"/>
      <c r="B466" s="10"/>
      <c r="C466" s="10"/>
      <c r="D466" s="10"/>
      <c r="E466" s="10"/>
      <c r="H466" s="512"/>
    </row>
    <row r="467" spans="1:8" ht="12.75">
      <c r="A467" s="10"/>
      <c r="B467" s="10"/>
      <c r="C467" s="10"/>
      <c r="D467" s="10"/>
      <c r="E467" s="10"/>
      <c r="H467" s="512"/>
    </row>
    <row r="468" spans="1:8" ht="12.75">
      <c r="A468" s="10"/>
      <c r="B468" s="10"/>
      <c r="C468" s="10"/>
      <c r="D468" s="10"/>
      <c r="E468" s="10"/>
      <c r="H468" s="512"/>
    </row>
    <row r="469" spans="1:8" ht="12.75">
      <c r="A469" s="10"/>
      <c r="B469" s="10"/>
      <c r="C469" s="10"/>
      <c r="D469" s="10"/>
      <c r="E469" s="10"/>
      <c r="H469" s="512"/>
    </row>
    <row r="470" spans="1:8" ht="12.75">
      <c r="A470" s="10"/>
      <c r="B470" s="10"/>
      <c r="C470" s="10"/>
      <c r="D470" s="10"/>
      <c r="E470" s="10"/>
      <c r="H470" s="512"/>
    </row>
    <row r="471" spans="1:8" ht="12.75">
      <c r="A471" s="10"/>
      <c r="B471" s="10"/>
      <c r="C471" s="10"/>
      <c r="D471" s="10"/>
      <c r="E471" s="10"/>
      <c r="H471" s="512"/>
    </row>
    <row r="472" spans="1:8" ht="12.75">
      <c r="A472" s="10"/>
      <c r="B472" s="10"/>
      <c r="C472" s="10"/>
      <c r="D472" s="10"/>
      <c r="E472" s="10"/>
      <c r="H472" s="512"/>
    </row>
    <row r="473" spans="1:8" ht="12.75">
      <c r="A473" s="10"/>
      <c r="B473" s="10"/>
      <c r="C473" s="10"/>
      <c r="D473" s="10"/>
      <c r="E473" s="10"/>
      <c r="H473" s="512"/>
    </row>
    <row r="474" spans="1:8" ht="12.75">
      <c r="A474" s="10"/>
      <c r="B474" s="10"/>
      <c r="C474" s="10"/>
      <c r="D474" s="10"/>
      <c r="E474" s="10"/>
      <c r="H474" s="512"/>
    </row>
    <row r="475" spans="1:8" ht="12.75">
      <c r="A475" s="10"/>
      <c r="B475" s="10"/>
      <c r="C475" s="10"/>
      <c r="D475" s="10"/>
      <c r="E475" s="10"/>
      <c r="H475" s="512"/>
    </row>
    <row r="476" spans="1:8" ht="12.75">
      <c r="A476" s="10"/>
      <c r="B476" s="10"/>
      <c r="C476" s="10"/>
      <c r="D476" s="10"/>
      <c r="E476" s="10"/>
      <c r="H476" s="512"/>
    </row>
    <row r="477" spans="1:8" ht="12.75">
      <c r="A477" s="10"/>
      <c r="B477" s="10"/>
      <c r="C477" s="10"/>
      <c r="D477" s="10"/>
      <c r="E477" s="10"/>
      <c r="H477" s="512"/>
    </row>
    <row r="478" spans="1:8" ht="12.75">
      <c r="A478" s="10"/>
      <c r="B478" s="10"/>
      <c r="C478" s="10"/>
      <c r="D478" s="10"/>
      <c r="E478" s="10"/>
      <c r="H478" s="512"/>
    </row>
    <row r="479" spans="1:8" ht="12.75">
      <c r="A479" s="10"/>
      <c r="B479" s="10"/>
      <c r="C479" s="10"/>
      <c r="D479" s="10"/>
      <c r="E479" s="10"/>
      <c r="H479" s="512"/>
    </row>
    <row r="480" spans="1:8" ht="12.75">
      <c r="A480" s="10"/>
      <c r="B480" s="10"/>
      <c r="C480" s="10"/>
      <c r="D480" s="10"/>
      <c r="E480" s="10"/>
      <c r="H480" s="512"/>
    </row>
    <row r="481" spans="1:8" ht="12.75">
      <c r="A481" s="10"/>
      <c r="B481" s="10"/>
      <c r="C481" s="10"/>
      <c r="D481" s="10"/>
      <c r="E481" s="10"/>
      <c r="H481" s="512"/>
    </row>
    <row r="482" spans="1:8" ht="12.75">
      <c r="A482" s="10"/>
      <c r="B482" s="10"/>
      <c r="C482" s="10"/>
      <c r="D482" s="10"/>
      <c r="E482" s="10"/>
      <c r="H482" s="512"/>
    </row>
    <row r="483" spans="1:8" ht="12.75">
      <c r="A483" s="10"/>
      <c r="B483" s="10"/>
      <c r="C483" s="10"/>
      <c r="D483" s="10"/>
      <c r="E483" s="10"/>
      <c r="H483" s="512"/>
    </row>
    <row r="484" spans="1:8" ht="12.75">
      <c r="A484" s="10"/>
      <c r="B484" s="10"/>
      <c r="C484" s="10"/>
      <c r="D484" s="10"/>
      <c r="E484" s="10"/>
      <c r="H484" s="512"/>
    </row>
    <row r="485" spans="1:8" ht="12.75">
      <c r="A485" s="10"/>
      <c r="B485" s="10"/>
      <c r="C485" s="10"/>
      <c r="D485" s="10"/>
      <c r="E485" s="10"/>
      <c r="H485" s="512"/>
    </row>
    <row r="486" spans="1:8" ht="12.75">
      <c r="A486" s="10"/>
      <c r="B486" s="10"/>
      <c r="C486" s="10"/>
      <c r="D486" s="10"/>
      <c r="E486" s="10"/>
      <c r="H486" s="512"/>
    </row>
    <row r="487" spans="1:8" ht="12.75">
      <c r="A487" s="10"/>
      <c r="B487" s="10"/>
      <c r="C487" s="10"/>
      <c r="D487" s="10"/>
      <c r="E487" s="10"/>
      <c r="H487" s="512"/>
    </row>
    <row r="488" spans="1:8" ht="12.75">
      <c r="A488" s="10"/>
      <c r="B488" s="10"/>
      <c r="C488" s="10"/>
      <c r="D488" s="10"/>
      <c r="E488" s="10"/>
      <c r="H488" s="512"/>
    </row>
    <row r="489" spans="1:8" ht="12.75">
      <c r="A489" s="10"/>
      <c r="B489" s="10"/>
      <c r="C489" s="10"/>
      <c r="D489" s="10"/>
      <c r="E489" s="10"/>
      <c r="H489" s="512"/>
    </row>
    <row r="490" spans="1:8" ht="12.75">
      <c r="A490" s="10"/>
      <c r="B490" s="10"/>
      <c r="C490" s="10"/>
      <c r="D490" s="10"/>
      <c r="E490" s="10"/>
      <c r="H490" s="512"/>
    </row>
    <row r="491" spans="1:8" ht="12.75">
      <c r="A491" s="10"/>
      <c r="B491" s="10"/>
      <c r="C491" s="10"/>
      <c r="D491" s="10"/>
      <c r="E491" s="10"/>
      <c r="H491" s="512"/>
    </row>
    <row r="492" spans="1:8" ht="12.75">
      <c r="A492" s="10"/>
      <c r="B492" s="10"/>
      <c r="C492" s="10"/>
      <c r="D492" s="10"/>
      <c r="E492" s="10"/>
      <c r="H492" s="512"/>
    </row>
    <row r="493" spans="1:8" ht="12.75">
      <c r="A493" s="10"/>
      <c r="B493" s="10"/>
      <c r="C493" s="10"/>
      <c r="D493" s="10"/>
      <c r="E493" s="10"/>
      <c r="H493" s="512"/>
    </row>
    <row r="494" spans="1:8" ht="12.75">
      <c r="A494" s="10"/>
      <c r="B494" s="10"/>
      <c r="C494" s="10"/>
      <c r="D494" s="10"/>
      <c r="E494" s="10"/>
      <c r="H494" s="512"/>
    </row>
    <row r="495" spans="1:8" ht="12.75">
      <c r="A495" s="10"/>
      <c r="B495" s="10"/>
      <c r="C495" s="10"/>
      <c r="D495" s="10"/>
      <c r="E495" s="10"/>
      <c r="H495" s="512"/>
    </row>
    <row r="496" spans="1:8" ht="12.75">
      <c r="A496" s="10"/>
      <c r="B496" s="10"/>
      <c r="C496" s="10"/>
      <c r="D496" s="10"/>
      <c r="E496" s="10"/>
      <c r="H496" s="512"/>
    </row>
    <row r="497" spans="1:8" ht="12.75">
      <c r="A497" s="10"/>
      <c r="B497" s="10"/>
      <c r="C497" s="10"/>
      <c r="D497" s="10"/>
      <c r="E497" s="10"/>
      <c r="H497" s="512"/>
    </row>
    <row r="498" spans="1:8" ht="12.75">
      <c r="A498" s="10"/>
      <c r="B498" s="10"/>
      <c r="C498" s="10"/>
      <c r="D498" s="10"/>
      <c r="E498" s="10"/>
      <c r="H498" s="512"/>
    </row>
    <row r="499" spans="1:8" ht="12.75">
      <c r="A499" s="10"/>
      <c r="B499" s="10"/>
      <c r="C499" s="10"/>
      <c r="D499" s="10"/>
      <c r="E499" s="10"/>
      <c r="H499" s="512"/>
    </row>
    <row r="500" spans="1:8" ht="12.75">
      <c r="A500" s="10"/>
      <c r="B500" s="10"/>
      <c r="C500" s="10"/>
      <c r="D500" s="10"/>
      <c r="E500" s="10"/>
      <c r="H500" s="512"/>
    </row>
    <row r="501" spans="1:8" ht="12.75">
      <c r="A501" s="10"/>
      <c r="B501" s="10"/>
      <c r="C501" s="10"/>
      <c r="D501" s="10"/>
      <c r="E501" s="10"/>
      <c r="H501" s="512"/>
    </row>
    <row r="502" spans="1:8" ht="12.75">
      <c r="A502" s="10"/>
      <c r="B502" s="10"/>
      <c r="C502" s="10"/>
      <c r="D502" s="10"/>
      <c r="E502" s="10"/>
      <c r="H502" s="512"/>
    </row>
    <row r="503" spans="1:8" ht="12.75">
      <c r="A503" s="10"/>
      <c r="B503" s="10"/>
      <c r="C503" s="10"/>
      <c r="D503" s="10"/>
      <c r="E503" s="10"/>
      <c r="H503" s="512"/>
    </row>
    <row r="504" spans="1:8" ht="12.75">
      <c r="A504" s="10"/>
      <c r="B504" s="10"/>
      <c r="C504" s="10"/>
      <c r="D504" s="10"/>
      <c r="E504" s="10"/>
      <c r="H504" s="512"/>
    </row>
    <row r="505" spans="1:8" ht="12.75">
      <c r="A505" s="10"/>
      <c r="B505" s="10"/>
      <c r="C505" s="10"/>
      <c r="D505" s="10"/>
      <c r="E505" s="10"/>
      <c r="H505" s="512"/>
    </row>
    <row r="506" spans="1:8" ht="12.75">
      <c r="A506" s="10"/>
      <c r="B506" s="10"/>
      <c r="C506" s="10"/>
      <c r="D506" s="10"/>
      <c r="E506" s="10"/>
      <c r="H506" s="512"/>
    </row>
    <row r="507" spans="1:8" ht="12.75">
      <c r="A507" s="10"/>
      <c r="B507" s="10"/>
      <c r="C507" s="10"/>
      <c r="D507" s="10"/>
      <c r="E507" s="10"/>
      <c r="H507" s="512"/>
    </row>
    <row r="508" spans="1:8" ht="12.75">
      <c r="A508" s="10"/>
      <c r="B508" s="10"/>
      <c r="C508" s="10"/>
      <c r="D508" s="10"/>
      <c r="E508" s="10"/>
      <c r="H508" s="512"/>
    </row>
    <row r="509" spans="1:8" ht="12.75">
      <c r="A509" s="10"/>
      <c r="B509" s="10"/>
      <c r="C509" s="10"/>
      <c r="D509" s="10"/>
      <c r="E509" s="10"/>
      <c r="H509" s="512"/>
    </row>
    <row r="510" spans="1:8" ht="12.75">
      <c r="A510" s="10"/>
      <c r="B510" s="10"/>
      <c r="C510" s="10"/>
      <c r="D510" s="10"/>
      <c r="E510" s="10"/>
      <c r="H510" s="512"/>
    </row>
    <row r="511" spans="1:8" ht="12.75">
      <c r="A511" s="10"/>
      <c r="B511" s="10"/>
      <c r="C511" s="10"/>
      <c r="D511" s="10"/>
      <c r="E511" s="10"/>
      <c r="H511" s="512"/>
    </row>
    <row r="512" spans="1:8" ht="12.75">
      <c r="A512" s="10"/>
      <c r="B512" s="10"/>
      <c r="C512" s="10"/>
      <c r="D512" s="10"/>
      <c r="E512" s="10"/>
      <c r="H512" s="512"/>
    </row>
    <row r="513" spans="1:8" ht="12.75">
      <c r="A513" s="10"/>
      <c r="B513" s="10"/>
      <c r="C513" s="10"/>
      <c r="D513" s="10"/>
      <c r="E513" s="10"/>
      <c r="H513" s="512"/>
    </row>
    <row r="514" spans="1:8" ht="12.75">
      <c r="A514" s="10"/>
      <c r="B514" s="10"/>
      <c r="C514" s="10"/>
      <c r="D514" s="10"/>
      <c r="E514" s="10"/>
      <c r="H514" s="512"/>
    </row>
    <row r="515" spans="1:8" ht="12.75">
      <c r="A515" s="10"/>
      <c r="B515" s="10"/>
      <c r="C515" s="10"/>
      <c r="D515" s="10"/>
      <c r="E515" s="10"/>
      <c r="H515" s="512"/>
    </row>
    <row r="516" spans="1:8" ht="12.75">
      <c r="A516" s="10"/>
      <c r="B516" s="10"/>
      <c r="C516" s="10"/>
      <c r="D516" s="10"/>
      <c r="E516" s="10"/>
      <c r="H516" s="512"/>
    </row>
    <row r="517" spans="1:8" ht="12.75">
      <c r="A517" s="10"/>
      <c r="B517" s="10"/>
      <c r="C517" s="10"/>
      <c r="D517" s="10"/>
      <c r="E517" s="10"/>
      <c r="H517" s="512"/>
    </row>
    <row r="518" spans="1:8" ht="12.75">
      <c r="A518" s="10"/>
      <c r="B518" s="10"/>
      <c r="C518" s="10"/>
      <c r="D518" s="10"/>
      <c r="E518" s="10"/>
      <c r="H518" s="512"/>
    </row>
    <row r="519" spans="1:8" ht="12.75">
      <c r="A519" s="10"/>
      <c r="B519" s="10"/>
      <c r="C519" s="10"/>
      <c r="D519" s="10"/>
      <c r="E519" s="10"/>
      <c r="H519" s="512"/>
    </row>
    <row r="520" spans="1:8" ht="12.75">
      <c r="A520" s="10"/>
      <c r="B520" s="10"/>
      <c r="C520" s="10"/>
      <c r="D520" s="10"/>
      <c r="E520" s="10"/>
      <c r="H520" s="512"/>
    </row>
    <row r="521" spans="1:8" ht="12.75">
      <c r="A521" s="10"/>
      <c r="B521" s="10"/>
      <c r="C521" s="10"/>
      <c r="D521" s="10"/>
      <c r="E521" s="10"/>
      <c r="H521" s="512"/>
    </row>
    <row r="522" spans="1:8" ht="12.75">
      <c r="A522" s="10"/>
      <c r="B522" s="10"/>
      <c r="C522" s="10"/>
      <c r="D522" s="10"/>
      <c r="E522" s="10"/>
      <c r="H522" s="512"/>
    </row>
    <row r="523" spans="1:8" ht="12.75">
      <c r="A523" s="10"/>
      <c r="B523" s="10"/>
      <c r="C523" s="10"/>
      <c r="D523" s="10"/>
      <c r="E523" s="10"/>
      <c r="H523" s="512"/>
    </row>
    <row r="524" spans="1:8" ht="12.75">
      <c r="A524" s="10"/>
      <c r="B524" s="10"/>
      <c r="C524" s="10"/>
      <c r="D524" s="10"/>
      <c r="E524" s="10"/>
      <c r="H524" s="512"/>
    </row>
    <row r="525" spans="1:8" ht="12.75">
      <c r="A525" s="10"/>
      <c r="B525" s="10"/>
      <c r="C525" s="10"/>
      <c r="D525" s="10"/>
      <c r="E525" s="10"/>
      <c r="H525" s="512"/>
    </row>
    <row r="526" spans="1:8" ht="12.75">
      <c r="A526" s="10"/>
      <c r="B526" s="10"/>
      <c r="C526" s="10"/>
      <c r="D526" s="10"/>
      <c r="E526" s="10"/>
      <c r="H526" s="512"/>
    </row>
    <row r="527" spans="1:8" ht="12.75">
      <c r="A527" s="10"/>
      <c r="B527" s="10"/>
      <c r="C527" s="10"/>
      <c r="D527" s="10"/>
      <c r="E527" s="10"/>
      <c r="H527" s="512"/>
    </row>
    <row r="528" spans="1:8" ht="12.75">
      <c r="A528" s="10"/>
      <c r="B528" s="10"/>
      <c r="C528" s="10"/>
      <c r="D528" s="10"/>
      <c r="E528" s="10"/>
      <c r="H528" s="512"/>
    </row>
    <row r="529" spans="1:8" ht="12.75">
      <c r="A529" s="10"/>
      <c r="B529" s="10"/>
      <c r="C529" s="10"/>
      <c r="D529" s="10"/>
      <c r="E529" s="10"/>
      <c r="H529" s="512"/>
    </row>
    <row r="530" spans="1:8" ht="12.75">
      <c r="A530" s="10"/>
      <c r="B530" s="10"/>
      <c r="C530" s="10"/>
      <c r="D530" s="10"/>
      <c r="E530" s="10"/>
      <c r="H530" s="512"/>
    </row>
    <row r="531" spans="1:8" ht="12.75">
      <c r="A531" s="10"/>
      <c r="B531" s="10"/>
      <c r="C531" s="10"/>
      <c r="D531" s="10"/>
      <c r="E531" s="10"/>
      <c r="H531" s="512"/>
    </row>
    <row r="532" spans="1:8" ht="12.75">
      <c r="A532" s="10"/>
      <c r="B532" s="10"/>
      <c r="C532" s="10"/>
      <c r="D532" s="10"/>
      <c r="E532" s="10"/>
      <c r="H532" s="512"/>
    </row>
    <row r="533" spans="1:8" ht="12.75">
      <c r="A533" s="10"/>
      <c r="B533" s="10"/>
      <c r="C533" s="10"/>
      <c r="D533" s="10"/>
      <c r="E533" s="10"/>
      <c r="H533" s="512"/>
    </row>
    <row r="534" spans="1:8" ht="12.75">
      <c r="A534" s="10"/>
      <c r="B534" s="10"/>
      <c r="C534" s="10"/>
      <c r="D534" s="10"/>
      <c r="E534" s="10"/>
      <c r="H534" s="512"/>
    </row>
    <row r="535" spans="1:8" ht="12.75">
      <c r="A535" s="10"/>
      <c r="B535" s="10"/>
      <c r="C535" s="10"/>
      <c r="D535" s="10"/>
      <c r="E535" s="10"/>
      <c r="H535" s="512"/>
    </row>
    <row r="536" spans="1:8" ht="12.75">
      <c r="A536" s="10"/>
      <c r="B536" s="10"/>
      <c r="C536" s="10"/>
      <c r="D536" s="10"/>
      <c r="E536" s="10"/>
      <c r="H536" s="512"/>
    </row>
    <row r="537" spans="1:8" ht="12.75">
      <c r="A537" s="10"/>
      <c r="B537" s="10"/>
      <c r="C537" s="10"/>
      <c r="D537" s="10"/>
      <c r="E537" s="10"/>
      <c r="H537" s="512"/>
    </row>
    <row r="538" spans="1:8" ht="12.75">
      <c r="A538" s="10"/>
      <c r="B538" s="10"/>
      <c r="C538" s="10"/>
      <c r="D538" s="10"/>
      <c r="E538" s="10"/>
      <c r="H538" s="512"/>
    </row>
    <row r="539" spans="1:8" ht="12.75">
      <c r="A539" s="10"/>
      <c r="B539" s="10"/>
      <c r="C539" s="10"/>
      <c r="D539" s="10"/>
      <c r="E539" s="10"/>
      <c r="H539" s="512"/>
    </row>
    <row r="540" spans="1:8" ht="12.75">
      <c r="A540" s="10"/>
      <c r="B540" s="10"/>
      <c r="C540" s="10"/>
      <c r="D540" s="10"/>
      <c r="E540" s="10"/>
      <c r="H540" s="512"/>
    </row>
    <row r="541" spans="1:8" ht="12.75">
      <c r="A541" s="10"/>
      <c r="B541" s="10"/>
      <c r="C541" s="10"/>
      <c r="D541" s="10"/>
      <c r="E541" s="10"/>
      <c r="H541" s="512"/>
    </row>
    <row r="542" spans="1:8" ht="12.75">
      <c r="A542" s="10"/>
      <c r="B542" s="10"/>
      <c r="C542" s="10"/>
      <c r="D542" s="10"/>
      <c r="E542" s="10"/>
      <c r="H542" s="512"/>
    </row>
    <row r="543" spans="1:8" ht="12.75">
      <c r="A543" s="10"/>
      <c r="B543" s="10"/>
      <c r="C543" s="10"/>
      <c r="D543" s="10"/>
      <c r="E543" s="10"/>
      <c r="H543" s="512"/>
    </row>
    <row r="544" spans="1:8" ht="12.75">
      <c r="A544" s="10"/>
      <c r="B544" s="10"/>
      <c r="C544" s="10"/>
      <c r="D544" s="10"/>
      <c r="E544" s="10"/>
      <c r="H544" s="512"/>
    </row>
    <row r="545" spans="1:8" ht="12.75">
      <c r="A545" s="10"/>
      <c r="B545" s="10"/>
      <c r="C545" s="10"/>
      <c r="D545" s="10"/>
      <c r="E545" s="10"/>
      <c r="H545" s="512"/>
    </row>
    <row r="546" spans="1:8" ht="12.75">
      <c r="A546" s="10"/>
      <c r="B546" s="10"/>
      <c r="C546" s="10"/>
      <c r="D546" s="10"/>
      <c r="E546" s="10"/>
      <c r="H546" s="512"/>
    </row>
    <row r="547" spans="1:8" ht="12.75">
      <c r="A547" s="10"/>
      <c r="B547" s="10"/>
      <c r="C547" s="10"/>
      <c r="D547" s="10"/>
      <c r="E547" s="10"/>
      <c r="H547" s="512"/>
    </row>
    <row r="548" spans="1:8" ht="12.75">
      <c r="A548" s="10"/>
      <c r="B548" s="10"/>
      <c r="C548" s="10"/>
      <c r="D548" s="10"/>
      <c r="E548" s="10"/>
      <c r="H548" s="512"/>
    </row>
    <row r="549" spans="1:8" ht="12.75">
      <c r="A549" s="10"/>
      <c r="B549" s="10"/>
      <c r="C549" s="10"/>
      <c r="D549" s="10"/>
      <c r="E549" s="10"/>
      <c r="H549" s="512"/>
    </row>
    <row r="550" spans="1:8" ht="12.75">
      <c r="A550" s="10"/>
      <c r="B550" s="10"/>
      <c r="C550" s="10"/>
      <c r="D550" s="10"/>
      <c r="E550" s="10"/>
      <c r="H550" s="512"/>
    </row>
    <row r="551" spans="1:8" ht="12.75">
      <c r="A551" s="10"/>
      <c r="B551" s="10"/>
      <c r="C551" s="10"/>
      <c r="D551" s="10"/>
      <c r="E551" s="10"/>
      <c r="H551" s="512"/>
    </row>
    <row r="552" spans="1:8" ht="12.75">
      <c r="A552" s="10"/>
      <c r="B552" s="10"/>
      <c r="C552" s="10"/>
      <c r="D552" s="10"/>
      <c r="E552" s="10"/>
      <c r="H552" s="512"/>
    </row>
    <row r="553" spans="1:8" ht="12.75">
      <c r="A553" s="10"/>
      <c r="B553" s="10"/>
      <c r="C553" s="10"/>
      <c r="D553" s="10"/>
      <c r="E553" s="10"/>
      <c r="H553" s="512"/>
    </row>
    <row r="554" spans="1:8" ht="12.75">
      <c r="A554" s="10"/>
      <c r="B554" s="10"/>
      <c r="C554" s="10"/>
      <c r="D554" s="10"/>
      <c r="E554" s="10"/>
      <c r="H554" s="512"/>
    </row>
    <row r="555" spans="1:8" ht="12.75">
      <c r="A555" s="10"/>
      <c r="B555" s="10"/>
      <c r="C555" s="10"/>
      <c r="D555" s="10"/>
      <c r="E555" s="10"/>
      <c r="H555" s="512"/>
    </row>
    <row r="556" spans="1:8" ht="12.75">
      <c r="A556" s="10"/>
      <c r="B556" s="10"/>
      <c r="C556" s="10"/>
      <c r="D556" s="10"/>
      <c r="E556" s="10"/>
      <c r="H556" s="512"/>
    </row>
    <row r="557" spans="1:8" ht="12.75">
      <c r="A557" s="10"/>
      <c r="B557" s="10"/>
      <c r="C557" s="10"/>
      <c r="D557" s="10"/>
      <c r="E557" s="10"/>
      <c r="H557" s="512"/>
    </row>
    <row r="558" spans="1:8" ht="12.75">
      <c r="A558" s="10"/>
      <c r="B558" s="10"/>
      <c r="C558" s="10"/>
      <c r="D558" s="10"/>
      <c r="E558" s="10"/>
      <c r="H558" s="512"/>
    </row>
    <row r="559" spans="1:8" ht="12.75">
      <c r="A559" s="10"/>
      <c r="B559" s="10"/>
      <c r="C559" s="10"/>
      <c r="D559" s="10"/>
      <c r="E559" s="10"/>
      <c r="H559" s="512"/>
    </row>
    <row r="560" spans="1:8" ht="12.75">
      <c r="A560" s="10"/>
      <c r="B560" s="10"/>
      <c r="C560" s="10"/>
      <c r="D560" s="10"/>
      <c r="E560" s="10"/>
      <c r="H560" s="512"/>
    </row>
    <row r="561" spans="1:8" ht="12.75">
      <c r="A561" s="10"/>
      <c r="B561" s="10"/>
      <c r="C561" s="10"/>
      <c r="D561" s="10"/>
      <c r="E561" s="10"/>
      <c r="H561" s="512"/>
    </row>
    <row r="562" spans="1:8" ht="12.75">
      <c r="A562" s="10"/>
      <c r="B562" s="10"/>
      <c r="C562" s="10"/>
      <c r="D562" s="10"/>
      <c r="E562" s="10"/>
      <c r="H562" s="512"/>
    </row>
    <row r="563" spans="1:8" ht="12.75">
      <c r="A563" s="10"/>
      <c r="B563" s="10"/>
      <c r="C563" s="10"/>
      <c r="D563" s="10"/>
      <c r="E563" s="10"/>
      <c r="H563" s="512"/>
    </row>
    <row r="564" spans="1:8" ht="12.75">
      <c r="A564" s="10"/>
      <c r="B564" s="10"/>
      <c r="C564" s="10"/>
      <c r="D564" s="10"/>
      <c r="E564" s="10"/>
      <c r="H564" s="512"/>
    </row>
    <row r="565" spans="1:8" ht="12.75">
      <c r="A565" s="10"/>
      <c r="B565" s="10"/>
      <c r="C565" s="10"/>
      <c r="D565" s="10"/>
      <c r="E565" s="10"/>
      <c r="H565" s="512"/>
    </row>
    <row r="566" spans="1:8" ht="12.75">
      <c r="A566" s="10"/>
      <c r="B566" s="10"/>
      <c r="C566" s="10"/>
      <c r="D566" s="10"/>
      <c r="E566" s="10"/>
      <c r="H566" s="512"/>
    </row>
    <row r="567" spans="1:8" ht="12.75">
      <c r="A567" s="10"/>
      <c r="B567" s="10"/>
      <c r="C567" s="10"/>
      <c r="D567" s="10"/>
      <c r="E567" s="10"/>
      <c r="H567" s="512"/>
    </row>
    <row r="568" spans="1:8" ht="12.75">
      <c r="A568" s="10"/>
      <c r="B568" s="10"/>
      <c r="C568" s="10"/>
      <c r="D568" s="10"/>
      <c r="E568" s="10"/>
      <c r="H568" s="512"/>
    </row>
    <row r="569" spans="1:8" ht="12.75">
      <c r="A569" s="10"/>
      <c r="B569" s="10"/>
      <c r="C569" s="10"/>
      <c r="D569" s="10"/>
      <c r="E569" s="10"/>
      <c r="H569" s="512"/>
    </row>
    <row r="570" spans="1:8" ht="12.75">
      <c r="A570" s="10"/>
      <c r="B570" s="10"/>
      <c r="C570" s="10"/>
      <c r="D570" s="10"/>
      <c r="E570" s="10"/>
      <c r="H570" s="512"/>
    </row>
    <row r="571" spans="1:8" ht="12.75">
      <c r="A571" s="10"/>
      <c r="B571" s="10"/>
      <c r="C571" s="10"/>
      <c r="D571" s="10"/>
      <c r="E571" s="10"/>
      <c r="H571" s="512"/>
    </row>
    <row r="572" spans="1:8" ht="12.75">
      <c r="A572" s="10"/>
      <c r="B572" s="10"/>
      <c r="C572" s="10"/>
      <c r="D572" s="10"/>
      <c r="E572" s="10"/>
      <c r="H572" s="512"/>
    </row>
    <row r="573" spans="1:8" ht="12.75">
      <c r="A573" s="10"/>
      <c r="B573" s="10"/>
      <c r="C573" s="10"/>
      <c r="D573" s="10"/>
      <c r="E573" s="10"/>
      <c r="H573" s="512"/>
    </row>
    <row r="574" spans="1:8" ht="12.75">
      <c r="A574" s="10"/>
      <c r="B574" s="10"/>
      <c r="C574" s="10"/>
      <c r="D574" s="10"/>
      <c r="E574" s="10"/>
      <c r="H574" s="512"/>
    </row>
    <row r="575" spans="1:8" ht="12.75">
      <c r="A575" s="10"/>
      <c r="B575" s="10"/>
      <c r="C575" s="10"/>
      <c r="D575" s="10"/>
      <c r="E575" s="10"/>
      <c r="H575" s="512"/>
    </row>
    <row r="576" spans="1:8" ht="12.75">
      <c r="A576" s="10"/>
      <c r="B576" s="10"/>
      <c r="C576" s="10"/>
      <c r="D576" s="10"/>
      <c r="E576" s="10"/>
      <c r="H576" s="512"/>
    </row>
    <row r="577" spans="1:8" ht="12.75">
      <c r="A577" s="10"/>
      <c r="B577" s="10"/>
      <c r="C577" s="10"/>
      <c r="D577" s="10"/>
      <c r="E577" s="10"/>
      <c r="H577" s="512"/>
    </row>
    <row r="578" spans="1:8" ht="12.75">
      <c r="A578" s="10"/>
      <c r="B578" s="10"/>
      <c r="C578" s="10"/>
      <c r="D578" s="10"/>
      <c r="E578" s="10"/>
      <c r="H578" s="512"/>
    </row>
    <row r="579" spans="1:8" ht="12.75">
      <c r="A579" s="10"/>
      <c r="B579" s="10"/>
      <c r="C579" s="10"/>
      <c r="D579" s="10"/>
      <c r="E579" s="10"/>
      <c r="H579" s="512"/>
    </row>
    <row r="580" spans="1:8" ht="12.75">
      <c r="A580" s="10"/>
      <c r="B580" s="10"/>
      <c r="C580" s="10"/>
      <c r="D580" s="10"/>
      <c r="E580" s="10"/>
      <c r="H580" s="512"/>
    </row>
    <row r="581" spans="1:8" ht="12.75">
      <c r="A581" s="10"/>
      <c r="B581" s="10"/>
      <c r="C581" s="10"/>
      <c r="D581" s="10"/>
      <c r="E581" s="10"/>
      <c r="H581" s="512"/>
    </row>
    <row r="582" spans="1:8" ht="12.75">
      <c r="A582" s="10"/>
      <c r="B582" s="10"/>
      <c r="C582" s="10"/>
      <c r="D582" s="10"/>
      <c r="E582" s="10"/>
      <c r="H582" s="512"/>
    </row>
    <row r="583" spans="1:8" ht="12.75">
      <c r="A583" s="10"/>
      <c r="B583" s="10"/>
      <c r="C583" s="10"/>
      <c r="D583" s="10"/>
      <c r="E583" s="10"/>
      <c r="H583" s="512"/>
    </row>
    <row r="584" spans="1:8" ht="12.75">
      <c r="A584" s="10"/>
      <c r="B584" s="10"/>
      <c r="C584" s="10"/>
      <c r="D584" s="10"/>
      <c r="E584" s="10"/>
      <c r="H584" s="512"/>
    </row>
    <row r="585" spans="1:8" ht="12.75">
      <c r="A585" s="10"/>
      <c r="B585" s="10"/>
      <c r="C585" s="10"/>
      <c r="D585" s="10"/>
      <c r="E585" s="10"/>
      <c r="H585" s="512"/>
    </row>
    <row r="586" spans="1:8" ht="12.75">
      <c r="A586" s="10"/>
      <c r="B586" s="10"/>
      <c r="C586" s="10"/>
      <c r="D586" s="10"/>
      <c r="E586" s="10"/>
      <c r="H586" s="512"/>
    </row>
    <row r="587" spans="1:8" ht="12.75">
      <c r="A587" s="10"/>
      <c r="B587" s="10"/>
      <c r="C587" s="10"/>
      <c r="D587" s="10"/>
      <c r="E587" s="10"/>
      <c r="H587" s="512"/>
    </row>
    <row r="588" spans="1:8" ht="12.75">
      <c r="A588" s="10"/>
      <c r="B588" s="10"/>
      <c r="C588" s="10"/>
      <c r="D588" s="10"/>
      <c r="E588" s="10"/>
      <c r="H588" s="512"/>
    </row>
    <row r="589" spans="1:8" ht="12.75">
      <c r="A589" s="10"/>
      <c r="B589" s="10"/>
      <c r="C589" s="10"/>
      <c r="D589" s="10"/>
      <c r="E589" s="10"/>
      <c r="H589" s="512"/>
    </row>
    <row r="590" spans="1:8" ht="12.75">
      <c r="A590" s="10"/>
      <c r="B590" s="10"/>
      <c r="C590" s="10"/>
      <c r="D590" s="10"/>
      <c r="E590" s="10"/>
      <c r="H590" s="512"/>
    </row>
    <row r="591" spans="1:8" ht="12.75">
      <c r="A591" s="10"/>
      <c r="B591" s="10"/>
      <c r="C591" s="10"/>
      <c r="D591" s="10"/>
      <c r="E591" s="10"/>
      <c r="H591" s="512"/>
    </row>
    <row r="592" spans="1:8" ht="12.75">
      <c r="A592" s="10"/>
      <c r="B592" s="10"/>
      <c r="C592" s="10"/>
      <c r="D592" s="10"/>
      <c r="E592" s="10"/>
      <c r="H592" s="512"/>
    </row>
    <row r="593" spans="1:8" ht="12.75">
      <c r="A593" s="10"/>
      <c r="B593" s="10"/>
      <c r="C593" s="10"/>
      <c r="D593" s="10"/>
      <c r="E593" s="10"/>
      <c r="H593" s="512"/>
    </row>
    <row r="594" spans="1:8" ht="12.75">
      <c r="A594" s="10"/>
      <c r="B594" s="10"/>
      <c r="C594" s="10"/>
      <c r="D594" s="10"/>
      <c r="E594" s="10"/>
      <c r="H594" s="512"/>
    </row>
    <row r="595" spans="1:8" ht="12.75">
      <c r="A595" s="10"/>
      <c r="B595" s="10"/>
      <c r="C595" s="10"/>
      <c r="D595" s="10"/>
      <c r="E595" s="10"/>
      <c r="H595" s="512"/>
    </row>
    <row r="596" spans="1:8" ht="12.75">
      <c r="A596" s="10"/>
      <c r="B596" s="10"/>
      <c r="C596" s="10"/>
      <c r="D596" s="10"/>
      <c r="E596" s="10"/>
      <c r="H596" s="512"/>
    </row>
    <row r="597" spans="1:8" ht="12.75">
      <c r="A597" s="10"/>
      <c r="B597" s="10"/>
      <c r="C597" s="10"/>
      <c r="D597" s="10"/>
      <c r="E597" s="10"/>
      <c r="H597" s="512"/>
    </row>
    <row r="598" spans="1:8" ht="12.75">
      <c r="A598" s="10"/>
      <c r="B598" s="10"/>
      <c r="C598" s="10"/>
      <c r="D598" s="10"/>
      <c r="E598" s="10"/>
      <c r="H598" s="512"/>
    </row>
    <row r="599" spans="1:8" ht="12.75">
      <c r="A599" s="10"/>
      <c r="B599" s="10"/>
      <c r="C599" s="10"/>
      <c r="D599" s="10"/>
      <c r="E599" s="10"/>
      <c r="H599" s="512"/>
    </row>
    <row r="600" spans="1:8" ht="12.75">
      <c r="A600" s="10"/>
      <c r="B600" s="10"/>
      <c r="C600" s="10"/>
      <c r="D600" s="10"/>
      <c r="E600" s="10"/>
      <c r="H600" s="512"/>
    </row>
    <row r="601" spans="1:8" ht="12.75">
      <c r="A601" s="10"/>
      <c r="B601" s="10"/>
      <c r="C601" s="10"/>
      <c r="D601" s="10"/>
      <c r="E601" s="10"/>
      <c r="H601" s="512"/>
    </row>
    <row r="602" spans="1:8" ht="12.75">
      <c r="A602" s="10"/>
      <c r="B602" s="10"/>
      <c r="C602" s="10"/>
      <c r="D602" s="10"/>
      <c r="E602" s="10"/>
      <c r="H602" s="512"/>
    </row>
    <row r="603" spans="1:8" ht="12.75">
      <c r="A603" s="10"/>
      <c r="B603" s="10"/>
      <c r="C603" s="10"/>
      <c r="D603" s="10"/>
      <c r="E603" s="10"/>
      <c r="H603" s="512"/>
    </row>
    <row r="604" spans="1:8" ht="12.75">
      <c r="A604" s="10"/>
      <c r="B604" s="10"/>
      <c r="C604" s="10"/>
      <c r="D604" s="10"/>
      <c r="E604" s="10"/>
      <c r="H604" s="512"/>
    </row>
    <row r="605" spans="1:8" ht="12.75">
      <c r="A605" s="10"/>
      <c r="B605" s="10"/>
      <c r="C605" s="10"/>
      <c r="D605" s="10"/>
      <c r="E605" s="10"/>
      <c r="H605" s="512"/>
    </row>
    <row r="606" spans="1:8" ht="12.75">
      <c r="A606" s="10"/>
      <c r="B606" s="10"/>
      <c r="C606" s="10"/>
      <c r="D606" s="10"/>
      <c r="E606" s="10"/>
      <c r="H606" s="512"/>
    </row>
    <row r="607" spans="1:8" ht="12.75">
      <c r="A607" s="10"/>
      <c r="B607" s="10"/>
      <c r="C607" s="10"/>
      <c r="D607" s="10"/>
      <c r="E607" s="10"/>
      <c r="H607" s="512"/>
    </row>
    <row r="608" spans="1:8" ht="12.75">
      <c r="A608" s="10"/>
      <c r="B608" s="10"/>
      <c r="C608" s="10"/>
      <c r="D608" s="10"/>
      <c r="E608" s="10"/>
      <c r="H608" s="512"/>
    </row>
    <row r="609" spans="1:8" ht="12.75">
      <c r="A609" s="10"/>
      <c r="B609" s="10"/>
      <c r="C609" s="10"/>
      <c r="D609" s="10"/>
      <c r="E609" s="10"/>
      <c r="H609" s="512"/>
    </row>
    <row r="610" spans="1:8" ht="12.75">
      <c r="A610" s="10"/>
      <c r="B610" s="10"/>
      <c r="C610" s="10"/>
      <c r="D610" s="10"/>
      <c r="E610" s="10"/>
      <c r="H610" s="512"/>
    </row>
    <row r="611" spans="1:8" ht="12.75">
      <c r="A611" s="10"/>
      <c r="B611" s="10"/>
      <c r="C611" s="10"/>
      <c r="D611" s="10"/>
      <c r="E611" s="10"/>
      <c r="H611" s="512"/>
    </row>
    <row r="612" spans="1:8" ht="12.75">
      <c r="A612" s="10"/>
      <c r="B612" s="10"/>
      <c r="C612" s="10"/>
      <c r="D612" s="10"/>
      <c r="E612" s="10"/>
      <c r="H612" s="512"/>
    </row>
    <row r="613" spans="1:8" ht="12.75">
      <c r="A613" s="10"/>
      <c r="B613" s="10"/>
      <c r="C613" s="10"/>
      <c r="D613" s="10"/>
      <c r="E613" s="10"/>
      <c r="H613" s="512"/>
    </row>
    <row r="614" spans="1:8" ht="12.75">
      <c r="A614" s="10"/>
      <c r="B614" s="10"/>
      <c r="C614" s="10"/>
      <c r="D614" s="10"/>
      <c r="E614" s="10"/>
      <c r="H614" s="512"/>
    </row>
    <row r="615" spans="1:8" ht="12.75">
      <c r="A615" s="10"/>
      <c r="B615" s="10"/>
      <c r="C615" s="10"/>
      <c r="D615" s="10"/>
      <c r="E615" s="10"/>
      <c r="H615" s="512"/>
    </row>
    <row r="616" spans="1:8" ht="12.75">
      <c r="A616" s="10"/>
      <c r="B616" s="10"/>
      <c r="C616" s="10"/>
      <c r="D616" s="10"/>
      <c r="E616" s="10"/>
      <c r="H616" s="512"/>
    </row>
    <row r="617" spans="1:8" ht="12.75">
      <c r="A617" s="10"/>
      <c r="B617" s="10"/>
      <c r="C617" s="10"/>
      <c r="D617" s="10"/>
      <c r="E617" s="10"/>
      <c r="H617" s="512"/>
    </row>
    <row r="618" spans="1:8" ht="12.75">
      <c r="A618" s="10"/>
      <c r="B618" s="10"/>
      <c r="C618" s="10"/>
      <c r="D618" s="10"/>
      <c r="E618" s="10"/>
      <c r="H618" s="512"/>
    </row>
    <row r="619" spans="1:8" ht="12.75">
      <c r="A619" s="10"/>
      <c r="B619" s="10"/>
      <c r="C619" s="10"/>
      <c r="D619" s="10"/>
      <c r="E619" s="10"/>
      <c r="H619" s="512"/>
    </row>
    <row r="620" spans="1:8" ht="12.75">
      <c r="A620" s="10"/>
      <c r="B620" s="10"/>
      <c r="C620" s="10"/>
      <c r="D620" s="10"/>
      <c r="E620" s="10"/>
      <c r="H620" s="512"/>
    </row>
    <row r="621" spans="1:8" ht="12.75">
      <c r="A621" s="10"/>
      <c r="B621" s="10"/>
      <c r="C621" s="10"/>
      <c r="D621" s="10"/>
      <c r="E621" s="10"/>
      <c r="H621" s="512"/>
    </row>
    <row r="622" spans="1:8" ht="12.75">
      <c r="A622" s="10"/>
      <c r="B622" s="10"/>
      <c r="C622" s="10"/>
      <c r="D622" s="10"/>
      <c r="E622" s="10"/>
      <c r="H622" s="512"/>
    </row>
    <row r="623" spans="1:8" ht="12.75">
      <c r="A623" s="10"/>
      <c r="B623" s="10"/>
      <c r="C623" s="10"/>
      <c r="D623" s="10"/>
      <c r="E623" s="10"/>
      <c r="H623" s="512"/>
    </row>
    <row r="624" spans="1:8" ht="12.75">
      <c r="A624" s="10"/>
      <c r="B624" s="10"/>
      <c r="C624" s="10"/>
      <c r="D624" s="10"/>
      <c r="E624" s="10"/>
      <c r="H624" s="512"/>
    </row>
    <row r="625" spans="1:8" ht="12.75">
      <c r="A625" s="10"/>
      <c r="B625" s="10"/>
      <c r="C625" s="10"/>
      <c r="D625" s="10"/>
      <c r="E625" s="10"/>
      <c r="H625" s="512"/>
    </row>
    <row r="626" spans="1:8" ht="12.75">
      <c r="A626" s="10"/>
      <c r="B626" s="10"/>
      <c r="C626" s="10"/>
      <c r="D626" s="10"/>
      <c r="E626" s="10"/>
      <c r="H626" s="512"/>
    </row>
    <row r="627" spans="1:8" ht="12.75">
      <c r="A627" s="10"/>
      <c r="B627" s="10"/>
      <c r="C627" s="10"/>
      <c r="D627" s="10"/>
      <c r="E627" s="10"/>
      <c r="H627" s="512"/>
    </row>
    <row r="628" spans="1:8" ht="12.75">
      <c r="A628" s="10"/>
      <c r="B628" s="10"/>
      <c r="C628" s="10"/>
      <c r="D628" s="10"/>
      <c r="E628" s="10"/>
      <c r="H628" s="512"/>
    </row>
    <row r="629" spans="1:8" ht="12.75">
      <c r="A629" s="10"/>
      <c r="B629" s="10"/>
      <c r="C629" s="10"/>
      <c r="D629" s="10"/>
      <c r="E629" s="10"/>
      <c r="H629" s="512"/>
    </row>
    <row r="630" spans="1:8" ht="12.75">
      <c r="A630" s="10"/>
      <c r="B630" s="10"/>
      <c r="C630" s="10"/>
      <c r="D630" s="10"/>
      <c r="E630" s="10"/>
      <c r="H630" s="512"/>
    </row>
    <row r="631" spans="1:8" ht="12.75">
      <c r="A631" s="10"/>
      <c r="B631" s="10"/>
      <c r="C631" s="10"/>
      <c r="D631" s="10"/>
      <c r="E631" s="10"/>
      <c r="H631" s="512"/>
    </row>
    <row r="632" spans="1:8" ht="12.75">
      <c r="A632" s="10"/>
      <c r="B632" s="10"/>
      <c r="C632" s="10"/>
      <c r="D632" s="10"/>
      <c r="E632" s="10"/>
      <c r="H632" s="512"/>
    </row>
    <row r="633" spans="1:8" ht="12.75">
      <c r="A633" s="10"/>
      <c r="B633" s="10"/>
      <c r="C633" s="10"/>
      <c r="D633" s="10"/>
      <c r="E633" s="10"/>
      <c r="H633" s="512"/>
    </row>
    <row r="634" spans="1:8" ht="12.75">
      <c r="A634" s="10"/>
      <c r="B634" s="10"/>
      <c r="C634" s="10"/>
      <c r="D634" s="10"/>
      <c r="E634" s="10"/>
      <c r="H634" s="512"/>
    </row>
    <row r="635" spans="1:8" ht="12.75">
      <c r="A635" s="10"/>
      <c r="B635" s="10"/>
      <c r="C635" s="10"/>
      <c r="D635" s="10"/>
      <c r="E635" s="10"/>
      <c r="H635" s="512"/>
    </row>
    <row r="636" spans="1:8" ht="12.75">
      <c r="A636" s="10"/>
      <c r="B636" s="10"/>
      <c r="C636" s="10"/>
      <c r="D636" s="10"/>
      <c r="E636" s="10"/>
      <c r="H636" s="512"/>
    </row>
    <row r="637" spans="1:8" ht="12.75">
      <c r="A637" s="10"/>
      <c r="B637" s="10"/>
      <c r="C637" s="10"/>
      <c r="D637" s="10"/>
      <c r="E637" s="10"/>
      <c r="H637" s="512"/>
    </row>
    <row r="638" spans="1:8" ht="12.75">
      <c r="A638" s="10"/>
      <c r="B638" s="10"/>
      <c r="C638" s="10"/>
      <c r="D638" s="10"/>
      <c r="E638" s="10"/>
      <c r="H638" s="512"/>
    </row>
    <row r="639" spans="1:8" ht="12.75">
      <c r="A639" s="10"/>
      <c r="B639" s="10"/>
      <c r="C639" s="10"/>
      <c r="D639" s="10"/>
      <c r="E639" s="10"/>
      <c r="H639" s="512"/>
    </row>
    <row r="640" spans="1:8" ht="12.75">
      <c r="A640" s="10"/>
      <c r="B640" s="10"/>
      <c r="C640" s="10"/>
      <c r="D640" s="10"/>
      <c r="E640" s="10"/>
      <c r="H640" s="512"/>
    </row>
    <row r="641" spans="1:8" ht="12.75">
      <c r="A641" s="10"/>
      <c r="B641" s="10"/>
      <c r="C641" s="10"/>
      <c r="D641" s="10"/>
      <c r="E641" s="10"/>
      <c r="H641" s="512"/>
    </row>
    <row r="642" spans="1:8" ht="12.75">
      <c r="A642" s="10"/>
      <c r="B642" s="10"/>
      <c r="C642" s="10"/>
      <c r="D642" s="10"/>
      <c r="E642" s="10"/>
      <c r="H642" s="512"/>
    </row>
    <row r="643" spans="1:8" ht="12.75">
      <c r="A643" s="10"/>
      <c r="B643" s="10"/>
      <c r="C643" s="10"/>
      <c r="D643" s="10"/>
      <c r="E643" s="10"/>
      <c r="H643" s="512"/>
    </row>
    <row r="644" spans="1:8" ht="12.75">
      <c r="A644" s="10"/>
      <c r="B644" s="10"/>
      <c r="C644" s="10"/>
      <c r="D644" s="10"/>
      <c r="E644" s="10"/>
      <c r="H644" s="512"/>
    </row>
    <row r="645" spans="1:8" ht="12.75">
      <c r="A645" s="10"/>
      <c r="B645" s="10"/>
      <c r="C645" s="10"/>
      <c r="D645" s="10"/>
      <c r="E645" s="10"/>
      <c r="H645" s="512"/>
    </row>
    <row r="646" spans="1:8" ht="12.75">
      <c r="A646" s="10"/>
      <c r="B646" s="10"/>
      <c r="C646" s="10"/>
      <c r="D646" s="10"/>
      <c r="E646" s="10"/>
      <c r="H646" s="512"/>
    </row>
    <row r="647" spans="1:8" ht="12.75">
      <c r="A647" s="10"/>
      <c r="B647" s="10"/>
      <c r="C647" s="10"/>
      <c r="D647" s="10"/>
      <c r="E647" s="10"/>
      <c r="H647" s="512"/>
    </row>
    <row r="648" spans="1:8" ht="12.75">
      <c r="A648" s="10"/>
      <c r="B648" s="10"/>
      <c r="C648" s="10"/>
      <c r="D648" s="10"/>
      <c r="E648" s="10"/>
      <c r="H648" s="512"/>
    </row>
    <row r="649" spans="1:8" ht="12.75">
      <c r="A649" s="10"/>
      <c r="B649" s="10"/>
      <c r="C649" s="10"/>
      <c r="D649" s="10"/>
      <c r="E649" s="10"/>
      <c r="H649" s="512"/>
    </row>
    <row r="650" spans="1:8" ht="12.75">
      <c r="A650" s="10"/>
      <c r="B650" s="10"/>
      <c r="C650" s="10"/>
      <c r="D650" s="10"/>
      <c r="E650" s="10"/>
      <c r="H650" s="512"/>
    </row>
    <row r="651" spans="1:8" ht="12.75">
      <c r="A651" s="10"/>
      <c r="B651" s="10"/>
      <c r="C651" s="10"/>
      <c r="D651" s="10"/>
      <c r="E651" s="10"/>
      <c r="H651" s="512"/>
    </row>
    <row r="652" spans="1:8" ht="12.75">
      <c r="A652" s="10"/>
      <c r="B652" s="10"/>
      <c r="C652" s="10"/>
      <c r="D652" s="10"/>
      <c r="E652" s="10"/>
      <c r="H652" s="512"/>
    </row>
    <row r="653" spans="1:8" ht="12.75">
      <c r="A653" s="10"/>
      <c r="B653" s="10"/>
      <c r="C653" s="10"/>
      <c r="D653" s="10"/>
      <c r="E653" s="10"/>
      <c r="H653" s="512"/>
    </row>
    <row r="654" spans="1:8" ht="12.75">
      <c r="A654" s="10"/>
      <c r="B654" s="10"/>
      <c r="C654" s="10"/>
      <c r="D654" s="10"/>
      <c r="E654" s="10"/>
      <c r="H654" s="512"/>
    </row>
    <row r="655" spans="1:8" ht="12.75">
      <c r="A655" s="10"/>
      <c r="B655" s="10"/>
      <c r="C655" s="10"/>
      <c r="D655" s="10"/>
      <c r="E655" s="10"/>
      <c r="H655" s="512"/>
    </row>
    <row r="656" spans="1:8" ht="12.75">
      <c r="A656" s="10"/>
      <c r="B656" s="10"/>
      <c r="C656" s="10"/>
      <c r="D656" s="10"/>
      <c r="E656" s="10"/>
      <c r="H656" s="512"/>
    </row>
    <row r="657" spans="1:8" ht="12.75">
      <c r="A657" s="10"/>
      <c r="B657" s="10"/>
      <c r="C657" s="10"/>
      <c r="D657" s="10"/>
      <c r="E657" s="10"/>
      <c r="H657" s="512"/>
    </row>
    <row r="658" spans="1:8" ht="12.75">
      <c r="A658" s="10"/>
      <c r="B658" s="10"/>
      <c r="C658" s="10"/>
      <c r="D658" s="10"/>
      <c r="E658" s="10"/>
      <c r="H658" s="512"/>
    </row>
    <row r="659" spans="1:8" ht="12.75">
      <c r="A659" s="10"/>
      <c r="B659" s="10"/>
      <c r="C659" s="10"/>
      <c r="D659" s="10"/>
      <c r="E659" s="10"/>
      <c r="H659" s="512"/>
    </row>
    <row r="660" spans="1:8" ht="12.75">
      <c r="A660" s="10"/>
      <c r="B660" s="10"/>
      <c r="C660" s="10"/>
      <c r="D660" s="10"/>
      <c r="E660" s="10"/>
      <c r="H660" s="512"/>
    </row>
    <row r="661" spans="1:8" ht="12.75">
      <c r="A661" s="10"/>
      <c r="B661" s="10"/>
      <c r="C661" s="10"/>
      <c r="D661" s="10"/>
      <c r="E661" s="10"/>
      <c r="H661" s="512"/>
    </row>
    <row r="662" spans="1:8" ht="12.75">
      <c r="A662" s="10"/>
      <c r="B662" s="10"/>
      <c r="C662" s="10"/>
      <c r="D662" s="10"/>
      <c r="E662" s="10"/>
      <c r="H662" s="512"/>
    </row>
    <row r="663" spans="1:8" ht="12.75">
      <c r="A663" s="10"/>
      <c r="B663" s="10"/>
      <c r="C663" s="10"/>
      <c r="D663" s="10"/>
      <c r="E663" s="10"/>
      <c r="H663" s="512"/>
    </row>
    <row r="664" spans="1:8" ht="12.75">
      <c r="A664" s="10"/>
      <c r="B664" s="10"/>
      <c r="C664" s="10"/>
      <c r="D664" s="10"/>
      <c r="E664" s="10"/>
      <c r="H664" s="512"/>
    </row>
    <row r="665" spans="1:8" ht="12.75">
      <c r="A665" s="10"/>
      <c r="B665" s="10"/>
      <c r="C665" s="10"/>
      <c r="D665" s="10"/>
      <c r="E665" s="10"/>
      <c r="H665" s="512"/>
    </row>
    <row r="666" spans="1:8" ht="12.75">
      <c r="A666" s="10"/>
      <c r="B666" s="10"/>
      <c r="C666" s="10"/>
      <c r="D666" s="10"/>
      <c r="E666" s="10"/>
      <c r="H666" s="512"/>
    </row>
    <row r="667" spans="1:8" ht="12.75">
      <c r="A667" s="10"/>
      <c r="B667" s="10"/>
      <c r="C667" s="10"/>
      <c r="D667" s="10"/>
      <c r="E667" s="10"/>
      <c r="H667" s="512"/>
    </row>
    <row r="668" spans="1:8" ht="12.75">
      <c r="A668" s="10"/>
      <c r="B668" s="10"/>
      <c r="C668" s="10"/>
      <c r="D668" s="10"/>
      <c r="E668" s="10"/>
      <c r="H668" s="512"/>
    </row>
    <row r="669" spans="1:8" ht="12.75">
      <c r="A669" s="10"/>
      <c r="B669" s="10"/>
      <c r="C669" s="10"/>
      <c r="D669" s="10"/>
      <c r="E669" s="10"/>
      <c r="H669" s="512"/>
    </row>
    <row r="670" spans="1:8" ht="12.75">
      <c r="A670" s="10"/>
      <c r="B670" s="10"/>
      <c r="C670" s="10"/>
      <c r="D670" s="10"/>
      <c r="E670" s="10"/>
      <c r="H670" s="512"/>
    </row>
    <row r="671" spans="1:8" ht="12.75">
      <c r="A671" s="10"/>
      <c r="B671" s="10"/>
      <c r="C671" s="10"/>
      <c r="D671" s="10"/>
      <c r="E671" s="10"/>
      <c r="H671" s="512"/>
    </row>
    <row r="672" spans="1:8" ht="12.75">
      <c r="A672" s="10"/>
      <c r="B672" s="10"/>
      <c r="C672" s="10"/>
      <c r="D672" s="10"/>
      <c r="E672" s="10"/>
      <c r="H672" s="512"/>
    </row>
    <row r="673" spans="1:8" ht="12.75">
      <c r="A673" s="10"/>
      <c r="B673" s="10"/>
      <c r="C673" s="10"/>
      <c r="D673" s="10"/>
      <c r="E673" s="10"/>
      <c r="H673" s="512"/>
    </row>
    <row r="674" spans="1:8" ht="12.75">
      <c r="A674" s="10"/>
      <c r="B674" s="10"/>
      <c r="C674" s="10"/>
      <c r="D674" s="10"/>
      <c r="E674" s="10"/>
      <c r="H674" s="512"/>
    </row>
    <row r="675" spans="1:8" ht="12.75">
      <c r="A675" s="10"/>
      <c r="B675" s="10"/>
      <c r="C675" s="10"/>
      <c r="D675" s="10"/>
      <c r="E675" s="10"/>
      <c r="H675" s="512"/>
    </row>
    <row r="676" spans="1:8" ht="12.75">
      <c r="A676" s="10"/>
      <c r="B676" s="10"/>
      <c r="C676" s="10"/>
      <c r="D676" s="10"/>
      <c r="E676" s="10"/>
      <c r="H676" s="512"/>
    </row>
    <row r="677" spans="1:8" ht="12.75">
      <c r="A677" s="10"/>
      <c r="B677" s="10"/>
      <c r="C677" s="10"/>
      <c r="D677" s="10"/>
      <c r="E677" s="10"/>
      <c r="H677" s="512"/>
    </row>
    <row r="678" spans="1:8" ht="12.75">
      <c r="A678" s="10"/>
      <c r="B678" s="10"/>
      <c r="C678" s="10"/>
      <c r="D678" s="10"/>
      <c r="E678" s="10"/>
      <c r="H678" s="512"/>
    </row>
    <row r="679" spans="1:8" ht="12.75">
      <c r="A679" s="10"/>
      <c r="B679" s="10"/>
      <c r="C679" s="10"/>
      <c r="D679" s="10"/>
      <c r="E679" s="10"/>
      <c r="H679" s="512"/>
    </row>
    <row r="680" spans="1:8" ht="12.75">
      <c r="A680" s="10"/>
      <c r="B680" s="10"/>
      <c r="C680" s="10"/>
      <c r="D680" s="10"/>
      <c r="E680" s="10"/>
      <c r="H680" s="512"/>
    </row>
    <row r="681" spans="1:8" ht="12.75">
      <c r="A681" s="10"/>
      <c r="B681" s="10"/>
      <c r="C681" s="10"/>
      <c r="D681" s="10"/>
      <c r="E681" s="10"/>
      <c r="H681" s="512"/>
    </row>
    <row r="682" spans="1:8" ht="12.75">
      <c r="A682" s="10"/>
      <c r="B682" s="10"/>
      <c r="C682" s="10"/>
      <c r="D682" s="10"/>
      <c r="E682" s="10"/>
      <c r="H682" s="512"/>
    </row>
    <row r="683" spans="1:8" ht="12.75">
      <c r="A683" s="10"/>
      <c r="B683" s="10"/>
      <c r="C683" s="10"/>
      <c r="D683" s="10"/>
      <c r="E683" s="10"/>
      <c r="H683" s="512"/>
    </row>
    <row r="684" spans="1:8" ht="12.75">
      <c r="A684" s="10"/>
      <c r="B684" s="10"/>
      <c r="C684" s="10"/>
      <c r="D684" s="10"/>
      <c r="E684" s="10"/>
      <c r="H684" s="512"/>
    </row>
    <row r="685" spans="1:8" ht="12.75">
      <c r="A685" s="10"/>
      <c r="B685" s="10"/>
      <c r="C685" s="10"/>
      <c r="D685" s="10"/>
      <c r="E685" s="10"/>
      <c r="H685" s="512"/>
    </row>
    <row r="686" spans="1:8" ht="12.75">
      <c r="A686" s="10"/>
      <c r="B686" s="10"/>
      <c r="C686" s="10"/>
      <c r="D686" s="10"/>
      <c r="E686" s="10"/>
      <c r="H686" s="512"/>
    </row>
    <row r="687" spans="1:8" ht="12.75">
      <c r="A687" s="10"/>
      <c r="B687" s="10"/>
      <c r="C687" s="10"/>
      <c r="D687" s="10"/>
      <c r="E687" s="10"/>
      <c r="H687" s="512"/>
    </row>
    <row r="688" spans="1:8" ht="12.75">
      <c r="A688" s="10"/>
      <c r="B688" s="10"/>
      <c r="C688" s="10"/>
      <c r="D688" s="10"/>
      <c r="E688" s="10"/>
      <c r="H688" s="512"/>
    </row>
    <row r="689" spans="1:8" ht="12.75">
      <c r="A689" s="10"/>
      <c r="B689" s="10"/>
      <c r="C689" s="10"/>
      <c r="D689" s="10"/>
      <c r="E689" s="10"/>
      <c r="H689" s="512"/>
    </row>
    <row r="690" spans="1:8" ht="12.75">
      <c r="A690" s="10"/>
      <c r="B690" s="10"/>
      <c r="C690" s="10"/>
      <c r="D690" s="10"/>
      <c r="E690" s="10"/>
      <c r="H690" s="512"/>
    </row>
    <row r="691" spans="1:8" ht="12.75">
      <c r="A691" s="10"/>
      <c r="B691" s="10"/>
      <c r="C691" s="10"/>
      <c r="D691" s="10"/>
      <c r="E691" s="10"/>
      <c r="H691" s="512"/>
    </row>
    <row r="692" spans="1:8" ht="12.75">
      <c r="A692" s="10"/>
      <c r="B692" s="10"/>
      <c r="C692" s="10"/>
      <c r="D692" s="10"/>
      <c r="E692" s="10"/>
      <c r="H692" s="512"/>
    </row>
    <row r="693" spans="1:8" ht="12.75">
      <c r="A693" s="10"/>
      <c r="B693" s="10"/>
      <c r="C693" s="10"/>
      <c r="D693" s="10"/>
      <c r="E693" s="10"/>
      <c r="H693" s="512"/>
    </row>
    <row r="694" spans="1:8" ht="12.75">
      <c r="A694" s="10"/>
      <c r="B694" s="10"/>
      <c r="C694" s="10"/>
      <c r="D694" s="10"/>
      <c r="E694" s="10"/>
      <c r="H694" s="512"/>
    </row>
    <row r="695" spans="1:8" ht="12.75">
      <c r="A695" s="10"/>
      <c r="B695" s="10"/>
      <c r="C695" s="10"/>
      <c r="D695" s="10"/>
      <c r="E695" s="10"/>
      <c r="H695" s="512"/>
    </row>
    <row r="696" spans="1:8" ht="12.75">
      <c r="A696" s="10"/>
      <c r="B696" s="10"/>
      <c r="C696" s="10"/>
      <c r="D696" s="10"/>
      <c r="E696" s="10"/>
      <c r="H696" s="512"/>
    </row>
    <row r="697" spans="1:8" ht="12.75">
      <c r="A697" s="10"/>
      <c r="B697" s="10"/>
      <c r="C697" s="10"/>
      <c r="D697" s="10"/>
      <c r="E697" s="10"/>
      <c r="H697" s="512"/>
    </row>
    <row r="698" spans="1:8" ht="12.75">
      <c r="A698" s="10"/>
      <c r="B698" s="10"/>
      <c r="C698" s="10"/>
      <c r="D698" s="10"/>
      <c r="E698" s="10"/>
      <c r="H698" s="512"/>
    </row>
    <row r="699" spans="1:8" ht="12.75">
      <c r="A699" s="10"/>
      <c r="B699" s="10"/>
      <c r="C699" s="10"/>
      <c r="D699" s="10"/>
      <c r="E699" s="10"/>
      <c r="H699" s="512"/>
    </row>
    <row r="700" spans="1:8" ht="12.75">
      <c r="A700" s="10"/>
      <c r="B700" s="10"/>
      <c r="C700" s="10"/>
      <c r="D700" s="10"/>
      <c r="E700" s="10"/>
      <c r="H700" s="512"/>
    </row>
    <row r="701" spans="1:8" ht="12.75">
      <c r="A701" s="10"/>
      <c r="B701" s="10"/>
      <c r="C701" s="10"/>
      <c r="D701" s="10"/>
      <c r="E701" s="10"/>
      <c r="H701" s="512"/>
    </row>
    <row r="702" spans="1:8" ht="12.75">
      <c r="A702" s="10"/>
      <c r="B702" s="10"/>
      <c r="C702" s="10"/>
      <c r="D702" s="10"/>
      <c r="E702" s="10"/>
      <c r="H702" s="512"/>
    </row>
    <row r="703" spans="1:8" ht="12.75">
      <c r="A703" s="10"/>
      <c r="B703" s="10"/>
      <c r="C703" s="10"/>
      <c r="D703" s="10"/>
      <c r="E703" s="10"/>
      <c r="H703" s="512"/>
    </row>
    <row r="704" spans="1:8" ht="12.75">
      <c r="A704" s="10"/>
      <c r="B704" s="10"/>
      <c r="C704" s="10"/>
      <c r="D704" s="10"/>
      <c r="E704" s="10"/>
      <c r="H704" s="512"/>
    </row>
    <row r="705" spans="1:8" ht="12.75">
      <c r="A705" s="10"/>
      <c r="B705" s="10"/>
      <c r="C705" s="10"/>
      <c r="D705" s="10"/>
      <c r="E705" s="10"/>
      <c r="H705" s="512"/>
    </row>
    <row r="706" spans="1:8" ht="12.75">
      <c r="A706" s="10"/>
      <c r="B706" s="10"/>
      <c r="C706" s="10"/>
      <c r="D706" s="10"/>
      <c r="E706" s="10"/>
      <c r="H706" s="512"/>
    </row>
    <row r="707" spans="1:8" ht="12.75">
      <c r="A707" s="10"/>
      <c r="B707" s="10"/>
      <c r="C707" s="10"/>
      <c r="D707" s="10"/>
      <c r="E707" s="10"/>
      <c r="H707" s="512"/>
    </row>
    <row r="708" spans="1:8" ht="12.75">
      <c r="A708" s="10"/>
      <c r="B708" s="10"/>
      <c r="C708" s="10"/>
      <c r="D708" s="10"/>
      <c r="E708" s="10"/>
      <c r="H708" s="512"/>
    </row>
    <row r="709" spans="1:8" ht="12.75">
      <c r="A709" s="10"/>
      <c r="B709" s="10"/>
      <c r="C709" s="10"/>
      <c r="D709" s="10"/>
      <c r="E709" s="10"/>
      <c r="H709" s="512"/>
    </row>
    <row r="710" spans="1:8" ht="12.75">
      <c r="A710" s="10"/>
      <c r="B710" s="10"/>
      <c r="C710" s="10"/>
      <c r="D710" s="10"/>
      <c r="E710" s="10"/>
      <c r="H710" s="512"/>
    </row>
    <row r="711" spans="1:8" ht="12.75">
      <c r="A711" s="10"/>
      <c r="B711" s="10"/>
      <c r="C711" s="10"/>
      <c r="D711" s="10"/>
      <c r="E711" s="10"/>
      <c r="H711" s="512"/>
    </row>
    <row r="712" spans="1:8" ht="12.75">
      <c r="A712" s="10"/>
      <c r="B712" s="10"/>
      <c r="C712" s="10"/>
      <c r="D712" s="10"/>
      <c r="E712" s="10"/>
      <c r="H712" s="512"/>
    </row>
    <row r="713" spans="1:8" ht="12.75">
      <c r="A713" s="10"/>
      <c r="B713" s="10"/>
      <c r="C713" s="10"/>
      <c r="D713" s="10"/>
      <c r="E713" s="10"/>
      <c r="H713" s="512"/>
    </row>
    <row r="714" spans="1:8" ht="12.75">
      <c r="A714" s="10"/>
      <c r="B714" s="10"/>
      <c r="C714" s="10"/>
      <c r="D714" s="10"/>
      <c r="E714" s="10"/>
      <c r="H714" s="512"/>
    </row>
    <row r="715" spans="1:8" ht="12.75">
      <c r="A715" s="10"/>
      <c r="B715" s="10"/>
      <c r="C715" s="10"/>
      <c r="D715" s="10"/>
      <c r="E715" s="10"/>
      <c r="H715" s="512"/>
    </row>
    <row r="716" spans="1:8" ht="12.75">
      <c r="A716" s="10"/>
      <c r="B716" s="10"/>
      <c r="C716" s="10"/>
      <c r="D716" s="10"/>
      <c r="E716" s="10"/>
      <c r="H716" s="512"/>
    </row>
    <row r="717" spans="1:8" ht="12.75">
      <c r="A717" s="10"/>
      <c r="B717" s="10"/>
      <c r="C717" s="10"/>
      <c r="D717" s="10"/>
      <c r="E717" s="10"/>
      <c r="H717" s="512"/>
    </row>
    <row r="718" spans="1:8" ht="12.75">
      <c r="A718" s="10"/>
      <c r="B718" s="10"/>
      <c r="C718" s="10"/>
      <c r="D718" s="10"/>
      <c r="E718" s="10"/>
      <c r="H718" s="512"/>
    </row>
    <row r="719" spans="1:8" ht="12.75">
      <c r="A719" s="10"/>
      <c r="B719" s="10"/>
      <c r="C719" s="10"/>
      <c r="D719" s="10"/>
      <c r="E719" s="10"/>
      <c r="H719" s="512"/>
    </row>
    <row r="720" spans="1:8" ht="12.75">
      <c r="A720" s="10"/>
      <c r="B720" s="10"/>
      <c r="C720" s="10"/>
      <c r="D720" s="10"/>
      <c r="E720" s="10"/>
      <c r="H720" s="512"/>
    </row>
    <row r="721" spans="1:8" ht="12.75">
      <c r="A721" s="10"/>
      <c r="B721" s="10"/>
      <c r="C721" s="10"/>
      <c r="D721" s="10"/>
      <c r="E721" s="10"/>
      <c r="H721" s="512"/>
    </row>
    <row r="722" spans="1:8" ht="12.75">
      <c r="A722" s="10"/>
      <c r="B722" s="10"/>
      <c r="C722" s="10"/>
      <c r="D722" s="10"/>
      <c r="E722" s="10"/>
      <c r="H722" s="512"/>
    </row>
    <row r="723" spans="1:8" ht="12.75">
      <c r="A723" s="10"/>
      <c r="B723" s="10"/>
      <c r="C723" s="10"/>
      <c r="D723" s="10"/>
      <c r="E723" s="10"/>
      <c r="H723" s="512"/>
    </row>
    <row r="724" spans="1:8" ht="12.75">
      <c r="A724" s="10"/>
      <c r="B724" s="10"/>
      <c r="C724" s="10"/>
      <c r="D724" s="10"/>
      <c r="E724" s="10"/>
      <c r="H724" s="512"/>
    </row>
    <row r="725" spans="1:8" ht="12.75">
      <c r="A725" s="10"/>
      <c r="B725" s="10"/>
      <c r="C725" s="10"/>
      <c r="D725" s="10"/>
      <c r="E725" s="10"/>
      <c r="H725" s="512"/>
    </row>
    <row r="726" spans="1:8" ht="12.75">
      <c r="A726" s="10"/>
      <c r="B726" s="10"/>
      <c r="C726" s="10"/>
      <c r="D726" s="10"/>
      <c r="E726" s="10"/>
      <c r="H726" s="512"/>
    </row>
    <row r="727" spans="1:8" ht="12.75">
      <c r="A727" s="10"/>
      <c r="B727" s="10"/>
      <c r="C727" s="10"/>
      <c r="D727" s="10"/>
      <c r="E727" s="10"/>
      <c r="H727" s="512"/>
    </row>
    <row r="728" spans="1:8" ht="12.75">
      <c r="A728" s="10"/>
      <c r="B728" s="10"/>
      <c r="C728" s="10"/>
      <c r="D728" s="10"/>
      <c r="E728" s="10"/>
      <c r="H728" s="512"/>
    </row>
    <row r="729" spans="1:8" ht="12.75">
      <c r="A729" s="10"/>
      <c r="B729" s="10"/>
      <c r="C729" s="10"/>
      <c r="D729" s="10"/>
      <c r="E729" s="10"/>
      <c r="H729" s="512"/>
    </row>
    <row r="730" spans="1:8" ht="12.75">
      <c r="A730" s="10"/>
      <c r="B730" s="10"/>
      <c r="C730" s="10"/>
      <c r="D730" s="10"/>
      <c r="E730" s="10"/>
      <c r="H730" s="512"/>
    </row>
    <row r="731" spans="1:8" ht="12.75">
      <c r="A731" s="10"/>
      <c r="B731" s="10"/>
      <c r="C731" s="10"/>
      <c r="D731" s="10"/>
      <c r="E731" s="10"/>
      <c r="H731" s="512"/>
    </row>
    <row r="732" spans="1:8" ht="12.75">
      <c r="A732" s="10"/>
      <c r="B732" s="10"/>
      <c r="C732" s="10"/>
      <c r="D732" s="10"/>
      <c r="E732" s="10"/>
      <c r="H732" s="512"/>
    </row>
    <row r="733" spans="1:8" ht="12.75">
      <c r="A733" s="10"/>
      <c r="B733" s="10"/>
      <c r="C733" s="10"/>
      <c r="D733" s="10"/>
      <c r="E733" s="10"/>
      <c r="H733" s="512"/>
    </row>
    <row r="734" spans="1:8" ht="12.75">
      <c r="A734" s="10"/>
      <c r="B734" s="10"/>
      <c r="C734" s="10"/>
      <c r="D734" s="10"/>
      <c r="E734" s="10"/>
      <c r="H734" s="512"/>
    </row>
    <row r="735" spans="1:8" ht="12.75">
      <c r="A735" s="10"/>
      <c r="B735" s="10"/>
      <c r="C735" s="10"/>
      <c r="D735" s="10"/>
      <c r="E735" s="10"/>
      <c r="H735" s="512"/>
    </row>
    <row r="736" spans="1:8" ht="12.75">
      <c r="A736" s="10"/>
      <c r="B736" s="10"/>
      <c r="C736" s="10"/>
      <c r="D736" s="10"/>
      <c r="E736" s="10"/>
      <c r="H736" s="512"/>
    </row>
    <row r="737" spans="1:8" ht="12.75">
      <c r="A737" s="10"/>
      <c r="B737" s="10"/>
      <c r="C737" s="10"/>
      <c r="D737" s="10"/>
      <c r="E737" s="10"/>
      <c r="H737" s="512"/>
    </row>
    <row r="738" spans="1:8" ht="12.75">
      <c r="A738" s="10"/>
      <c r="B738" s="10"/>
      <c r="C738" s="10"/>
      <c r="D738" s="10"/>
      <c r="E738" s="10"/>
      <c r="H738" s="512"/>
    </row>
    <row r="739" spans="1:8" ht="12.75">
      <c r="A739" s="10"/>
      <c r="B739" s="10"/>
      <c r="C739" s="10"/>
      <c r="D739" s="10"/>
      <c r="E739" s="10"/>
      <c r="H739" s="512"/>
    </row>
    <row r="740" spans="1:8" ht="12.75">
      <c r="A740" s="10"/>
      <c r="B740" s="10"/>
      <c r="C740" s="10"/>
      <c r="D740" s="10"/>
      <c r="E740" s="10"/>
      <c r="H740" s="512"/>
    </row>
    <row r="741" spans="1:8" ht="12.75">
      <c r="A741" s="10"/>
      <c r="B741" s="10"/>
      <c r="C741" s="10"/>
      <c r="D741" s="10"/>
      <c r="E741" s="10"/>
      <c r="H741" s="512"/>
    </row>
    <row r="742" spans="1:8" ht="12.75">
      <c r="A742" s="10"/>
      <c r="B742" s="10"/>
      <c r="C742" s="10"/>
      <c r="D742" s="10"/>
      <c r="E742" s="10"/>
      <c r="H742" s="512"/>
    </row>
    <row r="743" spans="1:8" ht="12.75">
      <c r="A743" s="10"/>
      <c r="B743" s="10"/>
      <c r="C743" s="10"/>
      <c r="D743" s="10"/>
      <c r="E743" s="10"/>
      <c r="H743" s="512"/>
    </row>
    <row r="744" spans="1:8" ht="12.75">
      <c r="A744" s="10"/>
      <c r="B744" s="10"/>
      <c r="C744" s="10"/>
      <c r="D744" s="10"/>
      <c r="E744" s="10"/>
      <c r="H744" s="512"/>
    </row>
    <row r="745" spans="1:8" ht="12.75">
      <c r="A745" s="10"/>
      <c r="B745" s="10"/>
      <c r="C745" s="10"/>
      <c r="D745" s="10"/>
      <c r="E745" s="10"/>
      <c r="H745" s="512"/>
    </row>
    <row r="746" spans="1:8" ht="12.75">
      <c r="A746" s="10"/>
      <c r="B746" s="10"/>
      <c r="C746" s="10"/>
      <c r="D746" s="10"/>
      <c r="E746" s="10"/>
      <c r="H746" s="512"/>
    </row>
    <row r="747" spans="1:8" ht="12.75">
      <c r="A747" s="10"/>
      <c r="B747" s="10"/>
      <c r="C747" s="10"/>
      <c r="D747" s="10"/>
      <c r="E747" s="10"/>
      <c r="H747" s="512"/>
    </row>
    <row r="748" spans="1:8" ht="12.75">
      <c r="A748" s="10"/>
      <c r="B748" s="10"/>
      <c r="C748" s="10"/>
      <c r="D748" s="10"/>
      <c r="E748" s="10"/>
      <c r="H748" s="512"/>
    </row>
    <row r="749" spans="1:8" ht="12.75">
      <c r="A749" s="10"/>
      <c r="B749" s="10"/>
      <c r="C749" s="10"/>
      <c r="D749" s="10"/>
      <c r="E749" s="10"/>
      <c r="H749" s="512"/>
    </row>
    <row r="750" spans="1:8" ht="12.75">
      <c r="A750" s="10"/>
      <c r="B750" s="10"/>
      <c r="C750" s="10"/>
      <c r="D750" s="10"/>
      <c r="E750" s="10"/>
      <c r="H750" s="512"/>
    </row>
    <row r="751" spans="1:8" ht="12.75">
      <c r="A751" s="10"/>
      <c r="B751" s="10"/>
      <c r="C751" s="10"/>
      <c r="D751" s="10"/>
      <c r="E751" s="10"/>
      <c r="H751" s="512"/>
    </row>
    <row r="752" spans="1:8" ht="12.75">
      <c r="A752" s="10"/>
      <c r="B752" s="10"/>
      <c r="C752" s="10"/>
      <c r="D752" s="10"/>
      <c r="E752" s="10"/>
      <c r="H752" s="512"/>
    </row>
    <row r="753" spans="1:8" ht="12.75">
      <c r="A753" s="10"/>
      <c r="B753" s="10"/>
      <c r="C753" s="10"/>
      <c r="D753" s="10"/>
      <c r="E753" s="10"/>
      <c r="H753" s="512"/>
    </row>
    <row r="754" spans="1:8" ht="12.75">
      <c r="A754" s="10"/>
      <c r="B754" s="10"/>
      <c r="C754" s="10"/>
      <c r="D754" s="10"/>
      <c r="E754" s="10"/>
      <c r="H754" s="512"/>
    </row>
    <row r="755" spans="1:8" ht="12.75">
      <c r="A755" s="10"/>
      <c r="B755" s="10"/>
      <c r="C755" s="10"/>
      <c r="D755" s="10"/>
      <c r="E755" s="10"/>
      <c r="H755" s="512"/>
    </row>
    <row r="756" spans="1:8" ht="12.75">
      <c r="A756" s="10"/>
      <c r="B756" s="10"/>
      <c r="C756" s="10"/>
      <c r="D756" s="10"/>
      <c r="E756" s="10"/>
      <c r="H756" s="512"/>
    </row>
    <row r="757" spans="1:8" ht="12.75">
      <c r="A757" s="10"/>
      <c r="B757" s="10"/>
      <c r="C757" s="10"/>
      <c r="D757" s="10"/>
      <c r="E757" s="10"/>
      <c r="H757" s="512"/>
    </row>
    <row r="758" spans="1:8" ht="12.75">
      <c r="A758" s="10"/>
      <c r="B758" s="10"/>
      <c r="C758" s="10"/>
      <c r="D758" s="10"/>
      <c r="E758" s="10"/>
      <c r="H758" s="512"/>
    </row>
    <row r="759" spans="1:8" ht="12.75">
      <c r="A759" s="10"/>
      <c r="B759" s="10"/>
      <c r="C759" s="10"/>
      <c r="D759" s="10"/>
      <c r="E759" s="10"/>
      <c r="H759" s="512"/>
    </row>
    <row r="760" spans="1:8" ht="12.75">
      <c r="A760" s="10"/>
      <c r="B760" s="10"/>
      <c r="C760" s="10"/>
      <c r="D760" s="10"/>
      <c r="E760" s="10"/>
      <c r="H760" s="512"/>
    </row>
    <row r="761" spans="1:8" ht="12.75">
      <c r="A761" s="10"/>
      <c r="B761" s="10"/>
      <c r="C761" s="10"/>
      <c r="D761" s="10"/>
      <c r="E761" s="10"/>
      <c r="H761" s="512"/>
    </row>
    <row r="762" spans="1:8" ht="12.75">
      <c r="A762" s="10"/>
      <c r="B762" s="10"/>
      <c r="C762" s="10"/>
      <c r="D762" s="10"/>
      <c r="E762" s="10"/>
      <c r="H762" s="512"/>
    </row>
    <row r="763" spans="1:8" ht="12.75">
      <c r="A763" s="10"/>
      <c r="B763" s="10"/>
      <c r="C763" s="10"/>
      <c r="D763" s="10"/>
      <c r="E763" s="10"/>
      <c r="H763" s="512"/>
    </row>
    <row r="764" spans="1:8" ht="12.75">
      <c r="A764" s="10"/>
      <c r="B764" s="10"/>
      <c r="C764" s="10"/>
      <c r="D764" s="10"/>
      <c r="E764" s="10"/>
      <c r="H764" s="512"/>
    </row>
    <row r="765" spans="1:8" ht="12.75">
      <c r="A765" s="10"/>
      <c r="B765" s="10"/>
      <c r="C765" s="10"/>
      <c r="D765" s="10"/>
      <c r="E765" s="10"/>
      <c r="H765" s="512"/>
    </row>
    <row r="766" spans="1:8" ht="12.75">
      <c r="A766" s="10"/>
      <c r="B766" s="10"/>
      <c r="C766" s="10"/>
      <c r="D766" s="10"/>
      <c r="E766" s="10"/>
      <c r="H766" s="512"/>
    </row>
    <row r="767" spans="1:8" ht="12.75">
      <c r="A767" s="10"/>
      <c r="B767" s="10"/>
      <c r="C767" s="10"/>
      <c r="D767" s="10"/>
      <c r="E767" s="10"/>
      <c r="H767" s="512"/>
    </row>
    <row r="768" spans="1:8" ht="12.75">
      <c r="A768" s="10"/>
      <c r="B768" s="10"/>
      <c r="C768" s="10"/>
      <c r="D768" s="10"/>
      <c r="E768" s="10"/>
      <c r="H768" s="512"/>
    </row>
    <row r="769" spans="1:8" ht="12.75">
      <c r="A769" s="10"/>
      <c r="B769" s="10"/>
      <c r="C769" s="10"/>
      <c r="D769" s="10"/>
      <c r="E769" s="10"/>
      <c r="H769" s="512"/>
    </row>
    <row r="770" spans="1:8" ht="12.75">
      <c r="A770" s="10"/>
      <c r="B770" s="10"/>
      <c r="C770" s="10"/>
      <c r="D770" s="10"/>
      <c r="E770" s="10"/>
      <c r="H770" s="512"/>
    </row>
    <row r="771" spans="1:8" ht="12.75">
      <c r="A771" s="10"/>
      <c r="B771" s="10"/>
      <c r="C771" s="10"/>
      <c r="D771" s="10"/>
      <c r="E771" s="10"/>
      <c r="H771" s="512"/>
    </row>
    <row r="772" spans="1:8" ht="12.75">
      <c r="A772" s="10"/>
      <c r="B772" s="10"/>
      <c r="C772" s="10"/>
      <c r="D772" s="10"/>
      <c r="E772" s="10"/>
      <c r="H772" s="512"/>
    </row>
    <row r="773" spans="1:8" ht="12.75">
      <c r="A773" s="10"/>
      <c r="B773" s="10"/>
      <c r="C773" s="10"/>
      <c r="D773" s="10"/>
      <c r="E773" s="10"/>
      <c r="H773" s="512"/>
    </row>
    <row r="774" spans="1:8" ht="12.75">
      <c r="A774" s="10"/>
      <c r="B774" s="10"/>
      <c r="C774" s="10"/>
      <c r="D774" s="10"/>
      <c r="E774" s="10"/>
      <c r="H774" s="512"/>
    </row>
    <row r="775" spans="1:8" ht="12.75">
      <c r="A775" s="10"/>
      <c r="B775" s="10"/>
      <c r="C775" s="10"/>
      <c r="D775" s="10"/>
      <c r="E775" s="10"/>
      <c r="H775" s="512"/>
    </row>
    <row r="776" spans="1:8" ht="12.75">
      <c r="A776" s="10"/>
      <c r="B776" s="10"/>
      <c r="C776" s="10"/>
      <c r="D776" s="10"/>
      <c r="E776" s="10"/>
      <c r="H776" s="512"/>
    </row>
    <row r="777" spans="1:8" ht="12.75">
      <c r="A777" s="10"/>
      <c r="B777" s="10"/>
      <c r="C777" s="10"/>
      <c r="D777" s="10"/>
      <c r="E777" s="10"/>
      <c r="H777" s="512"/>
    </row>
    <row r="778" spans="1:8" ht="12.75">
      <c r="A778" s="10"/>
      <c r="B778" s="10"/>
      <c r="C778" s="10"/>
      <c r="D778" s="10"/>
      <c r="E778" s="10"/>
      <c r="H778" s="512"/>
    </row>
    <row r="779" spans="1:8" ht="12.75">
      <c r="A779" s="10"/>
      <c r="B779" s="10"/>
      <c r="C779" s="10"/>
      <c r="D779" s="10"/>
      <c r="E779" s="10"/>
      <c r="H779" s="512"/>
    </row>
    <row r="780" spans="1:8" ht="12.75">
      <c r="A780" s="10"/>
      <c r="B780" s="10"/>
      <c r="C780" s="10"/>
      <c r="D780" s="10"/>
      <c r="E780" s="10"/>
      <c r="H780" s="512"/>
    </row>
    <row r="781" spans="1:8" ht="12.75">
      <c r="A781" s="10"/>
      <c r="B781" s="10"/>
      <c r="C781" s="10"/>
      <c r="D781" s="10"/>
      <c r="E781" s="10"/>
      <c r="H781" s="512"/>
    </row>
    <row r="782" spans="1:8" ht="12.75">
      <c r="A782" s="10"/>
      <c r="B782" s="10"/>
      <c r="C782" s="10"/>
      <c r="D782" s="10"/>
      <c r="E782" s="10"/>
      <c r="H782" s="512"/>
    </row>
    <row r="783" spans="1:8" ht="12.75">
      <c r="A783" s="10"/>
      <c r="B783" s="10"/>
      <c r="C783" s="10"/>
      <c r="D783" s="10"/>
      <c r="E783" s="10"/>
      <c r="H783" s="512"/>
    </row>
    <row r="784" spans="1:8" ht="12.75">
      <c r="A784" s="10"/>
      <c r="B784" s="10"/>
      <c r="C784" s="10"/>
      <c r="D784" s="10"/>
      <c r="E784" s="10"/>
      <c r="H784" s="512"/>
    </row>
    <row r="785" spans="1:8" ht="12.75">
      <c r="A785" s="10"/>
      <c r="B785" s="10"/>
      <c r="C785" s="10"/>
      <c r="D785" s="10"/>
      <c r="E785" s="10"/>
      <c r="H785" s="512"/>
    </row>
    <row r="786" spans="1:8" ht="12.75">
      <c r="A786" s="10"/>
      <c r="B786" s="10"/>
      <c r="C786" s="10"/>
      <c r="D786" s="10"/>
      <c r="E786" s="10"/>
      <c r="H786" s="512"/>
    </row>
    <row r="787" spans="1:8" ht="12.75">
      <c r="A787" s="10"/>
      <c r="B787" s="10"/>
      <c r="C787" s="10"/>
      <c r="D787" s="10"/>
      <c r="E787" s="10"/>
      <c r="H787" s="512"/>
    </row>
    <row r="788" spans="1:8" ht="12.75">
      <c r="A788" s="10"/>
      <c r="B788" s="10"/>
      <c r="C788" s="10"/>
      <c r="D788" s="10"/>
      <c r="E788" s="10"/>
      <c r="H788" s="512"/>
    </row>
    <row r="789" spans="1:8" ht="12.75">
      <c r="A789" s="10"/>
      <c r="B789" s="10"/>
      <c r="C789" s="10"/>
      <c r="D789" s="10"/>
      <c r="E789" s="10"/>
      <c r="H789" s="512"/>
    </row>
    <row r="790" spans="1:8" ht="12.75">
      <c r="A790" s="10"/>
      <c r="B790" s="10"/>
      <c r="C790" s="10"/>
      <c r="D790" s="10"/>
      <c r="E790" s="10"/>
      <c r="H790" s="512"/>
    </row>
    <row r="791" spans="1:8" ht="12.75">
      <c r="A791" s="10"/>
      <c r="B791" s="10"/>
      <c r="C791" s="10"/>
      <c r="D791" s="10"/>
      <c r="E791" s="10"/>
      <c r="H791" s="512"/>
    </row>
    <row r="792" spans="1:8" ht="12.75">
      <c r="A792" s="10"/>
      <c r="B792" s="10"/>
      <c r="C792" s="10"/>
      <c r="D792" s="10"/>
      <c r="E792" s="10"/>
      <c r="H792" s="512"/>
    </row>
    <row r="793" spans="1:8" ht="12.75">
      <c r="A793" s="10"/>
      <c r="B793" s="10"/>
      <c r="C793" s="10"/>
      <c r="D793" s="10"/>
      <c r="E793" s="10"/>
      <c r="H793" s="512"/>
    </row>
    <row r="794" spans="1:8" ht="12.75">
      <c r="A794" s="10"/>
      <c r="B794" s="10"/>
      <c r="C794" s="10"/>
      <c r="D794" s="10"/>
      <c r="E794" s="10"/>
      <c r="H794" s="512"/>
    </row>
    <row r="795" spans="1:8" ht="12.75">
      <c r="A795" s="10"/>
      <c r="B795" s="10"/>
      <c r="C795" s="10"/>
      <c r="D795" s="10"/>
      <c r="E795" s="10"/>
      <c r="H795" s="512"/>
    </row>
    <row r="796" spans="1:8" ht="12.75">
      <c r="A796" s="10"/>
      <c r="B796" s="10"/>
      <c r="C796" s="10"/>
      <c r="D796" s="10"/>
      <c r="E796" s="10"/>
      <c r="H796" s="512"/>
    </row>
    <row r="797" spans="1:8" ht="12.75">
      <c r="A797" s="10"/>
      <c r="B797" s="10"/>
      <c r="C797" s="10"/>
      <c r="D797" s="10"/>
      <c r="E797" s="10"/>
      <c r="H797" s="512"/>
    </row>
    <row r="798" spans="1:8" ht="12.75">
      <c r="A798" s="10"/>
      <c r="B798" s="10"/>
      <c r="C798" s="10"/>
      <c r="D798" s="10"/>
      <c r="E798" s="10"/>
      <c r="H798" s="512"/>
    </row>
    <row r="799" spans="1:8" ht="12.75">
      <c r="A799" s="10"/>
      <c r="B799" s="10"/>
      <c r="C799" s="10"/>
      <c r="D799" s="10"/>
      <c r="E799" s="10"/>
      <c r="H799" s="512"/>
    </row>
    <row r="800" spans="1:8" ht="12.75">
      <c r="A800" s="10"/>
      <c r="B800" s="10"/>
      <c r="C800" s="10"/>
      <c r="D800" s="10"/>
      <c r="E800" s="10"/>
      <c r="H800" s="512"/>
    </row>
    <row r="801" spans="1:8" ht="12.75">
      <c r="A801" s="10"/>
      <c r="B801" s="10"/>
      <c r="C801" s="10"/>
      <c r="D801" s="10"/>
      <c r="E801" s="10"/>
      <c r="H801" s="512"/>
    </row>
    <row r="802" spans="1:8" ht="12.75">
      <c r="A802" s="10"/>
      <c r="B802" s="10"/>
      <c r="C802" s="10"/>
      <c r="D802" s="10"/>
      <c r="E802" s="10"/>
      <c r="H802" s="512"/>
    </row>
    <row r="803" spans="1:8" ht="12.75">
      <c r="A803" s="10"/>
      <c r="B803" s="10"/>
      <c r="C803" s="10"/>
      <c r="D803" s="10"/>
      <c r="E803" s="10"/>
      <c r="H803" s="512"/>
    </row>
    <row r="804" spans="1:8" ht="12.75">
      <c r="A804" s="10"/>
      <c r="B804" s="10"/>
      <c r="C804" s="10"/>
      <c r="D804" s="10"/>
      <c r="E804" s="10"/>
      <c r="H804" s="512"/>
    </row>
    <row r="805" spans="1:8" ht="12.75">
      <c r="A805" s="10"/>
      <c r="B805" s="10"/>
      <c r="C805" s="10"/>
      <c r="D805" s="10"/>
      <c r="E805" s="10"/>
      <c r="H805" s="512"/>
    </row>
    <row r="806" spans="1:8" ht="12.75">
      <c r="A806" s="10"/>
      <c r="B806" s="10"/>
      <c r="C806" s="10"/>
      <c r="D806" s="10"/>
      <c r="E806" s="10"/>
      <c r="H806" s="512"/>
    </row>
    <row r="807" spans="1:8" ht="12.75">
      <c r="A807" s="10"/>
      <c r="B807" s="10"/>
      <c r="C807" s="10"/>
      <c r="D807" s="10"/>
      <c r="E807" s="10"/>
      <c r="H807" s="512"/>
    </row>
    <row r="808" spans="1:8" ht="12.75">
      <c r="A808" s="10"/>
      <c r="B808" s="10"/>
      <c r="C808" s="10"/>
      <c r="D808" s="10"/>
      <c r="E808" s="10"/>
      <c r="H808" s="512"/>
    </row>
    <row r="809" spans="1:8" ht="12.75">
      <c r="A809" s="10"/>
      <c r="B809" s="10"/>
      <c r="C809" s="10"/>
      <c r="D809" s="10"/>
      <c r="E809" s="10"/>
      <c r="H809" s="512"/>
    </row>
    <row r="810" spans="1:8" ht="12.75">
      <c r="A810" s="10"/>
      <c r="B810" s="10"/>
      <c r="C810" s="10"/>
      <c r="D810" s="10"/>
      <c r="E810" s="10"/>
      <c r="H810" s="512"/>
    </row>
    <row r="811" spans="1:8" ht="12.75">
      <c r="A811" s="10"/>
      <c r="B811" s="10"/>
      <c r="C811" s="10"/>
      <c r="D811" s="10"/>
      <c r="E811" s="10"/>
      <c r="H811" s="512"/>
    </row>
    <row r="812" spans="1:8" ht="12.75">
      <c r="A812" s="10"/>
      <c r="B812" s="10"/>
      <c r="C812" s="10"/>
      <c r="D812" s="10"/>
      <c r="E812" s="10"/>
      <c r="H812" s="512"/>
    </row>
    <row r="813" spans="1:8" ht="12.75">
      <c r="A813" s="10"/>
      <c r="B813" s="10"/>
      <c r="C813" s="10"/>
      <c r="D813" s="10"/>
      <c r="E813" s="10"/>
      <c r="H813" s="512"/>
    </row>
    <row r="814" spans="1:8" ht="12.75">
      <c r="A814" s="10"/>
      <c r="B814" s="10"/>
      <c r="C814" s="10"/>
      <c r="D814" s="10"/>
      <c r="E814" s="10"/>
      <c r="H814" s="512"/>
    </row>
    <row r="815" spans="1:8" ht="12.75">
      <c r="A815" s="10"/>
      <c r="B815" s="10"/>
      <c r="C815" s="10"/>
      <c r="D815" s="10"/>
      <c r="E815" s="10"/>
      <c r="H815" s="512"/>
    </row>
    <row r="816" spans="1:8" ht="12.75">
      <c r="A816" s="10"/>
      <c r="B816" s="10"/>
      <c r="C816" s="10"/>
      <c r="D816" s="10"/>
      <c r="E816" s="10"/>
      <c r="H816" s="512"/>
    </row>
    <row r="817" spans="1:8" ht="12.75">
      <c r="A817" s="10"/>
      <c r="B817" s="10"/>
      <c r="C817" s="10"/>
      <c r="D817" s="10"/>
      <c r="E817" s="10"/>
      <c r="H817" s="512"/>
    </row>
    <row r="818" spans="1:8" ht="12.75">
      <c r="A818" s="10"/>
      <c r="B818" s="10"/>
      <c r="C818" s="10"/>
      <c r="D818" s="10"/>
      <c r="E818" s="10"/>
      <c r="H818" s="512"/>
    </row>
    <row r="819" spans="1:8" ht="12.75">
      <c r="A819" s="10"/>
      <c r="B819" s="10"/>
      <c r="C819" s="10"/>
      <c r="D819" s="10"/>
      <c r="E819" s="10"/>
      <c r="H819" s="512"/>
    </row>
    <row r="820" spans="1:8" ht="12.75">
      <c r="A820" s="10"/>
      <c r="B820" s="10"/>
      <c r="C820" s="10"/>
      <c r="D820" s="10"/>
      <c r="E820" s="10"/>
      <c r="H820" s="512"/>
    </row>
    <row r="821" spans="1:8" ht="12.75">
      <c r="A821" s="10"/>
      <c r="B821" s="10"/>
      <c r="C821" s="10"/>
      <c r="D821" s="10"/>
      <c r="E821" s="10"/>
      <c r="H821" s="512"/>
    </row>
    <row r="822" spans="1:8" ht="12.75">
      <c r="A822" s="10"/>
      <c r="B822" s="10"/>
      <c r="C822" s="10"/>
      <c r="D822" s="10"/>
      <c r="E822" s="10"/>
      <c r="H822" s="512"/>
    </row>
    <row r="823" spans="1:8" ht="12.75">
      <c r="A823" s="10"/>
      <c r="B823" s="10"/>
      <c r="C823" s="10"/>
      <c r="D823" s="10"/>
      <c r="E823" s="10"/>
      <c r="H823" s="512"/>
    </row>
    <row r="824" spans="1:8" ht="12.75">
      <c r="A824" s="10"/>
      <c r="B824" s="10"/>
      <c r="C824" s="10"/>
      <c r="D824" s="10"/>
      <c r="E824" s="10"/>
      <c r="H824" s="512"/>
    </row>
    <row r="825" spans="1:8" ht="12.75">
      <c r="A825" s="10"/>
      <c r="B825" s="10"/>
      <c r="C825" s="10"/>
      <c r="D825" s="10"/>
      <c r="E825" s="10"/>
      <c r="H825" s="512"/>
    </row>
    <row r="826" spans="1:8" ht="12.75">
      <c r="A826" s="10"/>
      <c r="B826" s="10"/>
      <c r="C826" s="10"/>
      <c r="D826" s="10"/>
      <c r="E826" s="10"/>
      <c r="H826" s="512"/>
    </row>
    <row r="827" spans="1:8" ht="12.75">
      <c r="A827" s="10"/>
      <c r="B827" s="10"/>
      <c r="C827" s="10"/>
      <c r="D827" s="10"/>
      <c r="E827" s="10"/>
      <c r="H827" s="512"/>
    </row>
    <row r="828" spans="1:8" ht="12.75">
      <c r="A828" s="10"/>
      <c r="B828" s="10"/>
      <c r="C828" s="10"/>
      <c r="D828" s="10"/>
      <c r="E828" s="10"/>
      <c r="H828" s="512"/>
    </row>
    <row r="829" spans="1:8" ht="12.75">
      <c r="A829" s="10"/>
      <c r="B829" s="10"/>
      <c r="C829" s="10"/>
      <c r="D829" s="10"/>
      <c r="E829" s="10"/>
      <c r="H829" s="512"/>
    </row>
    <row r="830" spans="1:8" ht="12.75">
      <c r="A830" s="10"/>
      <c r="B830" s="10"/>
      <c r="C830" s="10"/>
      <c r="D830" s="10"/>
      <c r="E830" s="10"/>
      <c r="H830" s="512"/>
    </row>
    <row r="831" spans="1:8" ht="12.75">
      <c r="A831" s="10"/>
      <c r="B831" s="10"/>
      <c r="C831" s="10"/>
      <c r="D831" s="10"/>
      <c r="E831" s="10"/>
      <c r="H831" s="512"/>
    </row>
    <row r="832" spans="1:8" ht="12.75">
      <c r="A832" s="10"/>
      <c r="B832" s="10"/>
      <c r="C832" s="10"/>
      <c r="D832" s="10"/>
      <c r="E832" s="10"/>
      <c r="H832" s="512"/>
    </row>
    <row r="833" spans="1:8" ht="12.75">
      <c r="A833" s="10"/>
      <c r="B833" s="10"/>
      <c r="C833" s="10"/>
      <c r="D833" s="10"/>
      <c r="E833" s="10"/>
      <c r="H833" s="512"/>
    </row>
    <row r="834" spans="1:8" ht="12.75">
      <c r="A834" s="10"/>
      <c r="B834" s="10"/>
      <c r="C834" s="10"/>
      <c r="D834" s="10"/>
      <c r="E834" s="10"/>
      <c r="H834" s="512"/>
    </row>
    <row r="835" spans="1:8" ht="12.75">
      <c r="A835" s="10"/>
      <c r="B835" s="10"/>
      <c r="C835" s="10"/>
      <c r="D835" s="10"/>
      <c r="E835" s="10"/>
      <c r="H835" s="512"/>
    </row>
    <row r="836" spans="1:8" ht="12.75">
      <c r="A836" s="10"/>
      <c r="B836" s="10"/>
      <c r="C836" s="10"/>
      <c r="D836" s="10"/>
      <c r="E836" s="10"/>
      <c r="H836" s="512"/>
    </row>
    <row r="837" spans="1:8" ht="12.75">
      <c r="A837" s="10"/>
      <c r="B837" s="10"/>
      <c r="C837" s="10"/>
      <c r="D837" s="10"/>
      <c r="E837" s="10"/>
      <c r="H837" s="512"/>
    </row>
    <row r="838" spans="1:8" ht="12.75">
      <c r="A838" s="10"/>
      <c r="B838" s="10"/>
      <c r="C838" s="10"/>
      <c r="D838" s="10"/>
      <c r="E838" s="10"/>
      <c r="H838" s="512"/>
    </row>
    <row r="839" spans="1:8" ht="12.75">
      <c r="A839" s="10"/>
      <c r="B839" s="10"/>
      <c r="C839" s="10"/>
      <c r="D839" s="10"/>
      <c r="E839" s="10"/>
      <c r="H839" s="512"/>
    </row>
    <row r="840" spans="1:8" ht="12.75">
      <c r="A840" s="10"/>
      <c r="B840" s="10"/>
      <c r="C840" s="10"/>
      <c r="D840" s="10"/>
      <c r="E840" s="10"/>
      <c r="H840" s="512"/>
    </row>
    <row r="841" spans="1:8" ht="12.75">
      <c r="A841" s="10"/>
      <c r="B841" s="10"/>
      <c r="C841" s="10"/>
      <c r="D841" s="10"/>
      <c r="E841" s="10"/>
      <c r="H841" s="512"/>
    </row>
    <row r="842" spans="1:8" ht="12.75">
      <c r="A842" s="10"/>
      <c r="B842" s="10"/>
      <c r="C842" s="10"/>
      <c r="D842" s="10"/>
      <c r="E842" s="10"/>
      <c r="H842" s="512"/>
    </row>
    <row r="843" spans="1:8" ht="12.75">
      <c r="A843" s="10"/>
      <c r="B843" s="10"/>
      <c r="C843" s="10"/>
      <c r="D843" s="10"/>
      <c r="E843" s="10"/>
      <c r="H843" s="512"/>
    </row>
    <row r="844" spans="1:8" ht="12.75">
      <c r="A844" s="10"/>
      <c r="B844" s="10"/>
      <c r="C844" s="10"/>
      <c r="D844" s="10"/>
      <c r="E844" s="10"/>
      <c r="H844" s="512"/>
    </row>
    <row r="845" spans="1:8" ht="12.75">
      <c r="A845" s="10"/>
      <c r="B845" s="10"/>
      <c r="C845" s="10"/>
      <c r="D845" s="10"/>
      <c r="E845" s="10"/>
      <c r="H845" s="512"/>
    </row>
    <row r="846" spans="1:8" ht="12.75">
      <c r="A846" s="10"/>
      <c r="B846" s="10"/>
      <c r="C846" s="10"/>
      <c r="D846" s="10"/>
      <c r="E846" s="10"/>
      <c r="H846" s="512"/>
    </row>
    <row r="847" spans="1:8" ht="12.75">
      <c r="A847" s="10"/>
      <c r="B847" s="10"/>
      <c r="C847" s="10"/>
      <c r="D847" s="10"/>
      <c r="E847" s="10"/>
      <c r="H847" s="512"/>
    </row>
    <row r="848" spans="1:8" ht="12.75">
      <c r="A848" s="10"/>
      <c r="B848" s="10"/>
      <c r="C848" s="10"/>
      <c r="D848" s="10"/>
      <c r="E848" s="10"/>
      <c r="H848" s="512"/>
    </row>
    <row r="849" spans="1:8" ht="12.75">
      <c r="A849" s="10"/>
      <c r="B849" s="10"/>
      <c r="C849" s="10"/>
      <c r="D849" s="10"/>
      <c r="E849" s="10"/>
      <c r="H849" s="512"/>
    </row>
    <row r="850" spans="1:8" ht="12.75">
      <c r="A850" s="10"/>
      <c r="B850" s="10"/>
      <c r="C850" s="10"/>
      <c r="D850" s="10"/>
      <c r="E850" s="10"/>
      <c r="H850" s="512"/>
    </row>
    <row r="851" spans="1:8" ht="12.75">
      <c r="A851" s="10"/>
      <c r="B851" s="10"/>
      <c r="C851" s="10"/>
      <c r="D851" s="10"/>
      <c r="E851" s="10"/>
      <c r="H851" s="512"/>
    </row>
    <row r="852" spans="1:8" ht="12.75">
      <c r="A852" s="10"/>
      <c r="B852" s="10"/>
      <c r="C852" s="10"/>
      <c r="D852" s="10"/>
      <c r="E852" s="10"/>
      <c r="H852" s="512"/>
    </row>
    <row r="853" spans="1:8" ht="12.75">
      <c r="A853" s="10"/>
      <c r="B853" s="10"/>
      <c r="C853" s="10"/>
      <c r="D853" s="10"/>
      <c r="E853" s="10"/>
      <c r="H853" s="512"/>
    </row>
    <row r="854" spans="1:8" ht="12.75">
      <c r="A854" s="10"/>
      <c r="B854" s="10"/>
      <c r="C854" s="10"/>
      <c r="D854" s="10"/>
      <c r="E854" s="10"/>
      <c r="H854" s="512"/>
    </row>
    <row r="855" spans="1:8" ht="12.75">
      <c r="A855" s="10"/>
      <c r="B855" s="10"/>
      <c r="C855" s="10"/>
      <c r="D855" s="10"/>
      <c r="E855" s="10"/>
      <c r="H855" s="512"/>
    </row>
    <row r="856" spans="1:8" ht="12.75">
      <c r="A856" s="10"/>
      <c r="B856" s="10"/>
      <c r="C856" s="10"/>
      <c r="D856" s="10"/>
      <c r="E856" s="10"/>
      <c r="H856" s="512"/>
    </row>
    <row r="857" spans="1:8" ht="12.75">
      <c r="A857" s="10"/>
      <c r="B857" s="10"/>
      <c r="C857" s="10"/>
      <c r="D857" s="10"/>
      <c r="E857" s="10"/>
      <c r="H857" s="512"/>
    </row>
    <row r="858" spans="1:8" ht="12.75">
      <c r="A858" s="10"/>
      <c r="B858" s="10"/>
      <c r="C858" s="10"/>
      <c r="D858" s="10"/>
      <c r="E858" s="10"/>
      <c r="H858" s="512"/>
    </row>
    <row r="859" spans="1:8" ht="12.75">
      <c r="A859" s="10"/>
      <c r="B859" s="10"/>
      <c r="C859" s="10"/>
      <c r="D859" s="10"/>
      <c r="E859" s="10"/>
      <c r="H859" s="512"/>
    </row>
    <row r="860" spans="1:8" ht="12.75">
      <c r="A860" s="10"/>
      <c r="B860" s="10"/>
      <c r="C860" s="10"/>
      <c r="D860" s="10"/>
      <c r="E860" s="10"/>
      <c r="H860" s="512"/>
    </row>
    <row r="861" spans="1:8" ht="12.75">
      <c r="A861" s="10"/>
      <c r="B861" s="10"/>
      <c r="C861" s="10"/>
      <c r="D861" s="10"/>
      <c r="E861" s="10"/>
      <c r="H861" s="512"/>
    </row>
    <row r="862" spans="1:8" ht="12.75">
      <c r="A862" s="10"/>
      <c r="B862" s="10"/>
      <c r="C862" s="10"/>
      <c r="D862" s="10"/>
      <c r="E862" s="10"/>
      <c r="H862" s="512"/>
    </row>
    <row r="863" spans="1:8" ht="12.75">
      <c r="A863" s="10"/>
      <c r="B863" s="10"/>
      <c r="C863" s="10"/>
      <c r="D863" s="10"/>
      <c r="E863" s="10"/>
      <c r="H863" s="512"/>
    </row>
    <row r="864" spans="1:8" ht="12.75">
      <c r="A864" s="10"/>
      <c r="B864" s="10"/>
      <c r="C864" s="10"/>
      <c r="D864" s="10"/>
      <c r="E864" s="10"/>
      <c r="H864" s="512"/>
    </row>
    <row r="865" spans="1:8" ht="12.75">
      <c r="A865" s="10"/>
      <c r="B865" s="10"/>
      <c r="C865" s="10"/>
      <c r="D865" s="10"/>
      <c r="E865" s="10"/>
      <c r="H865" s="512"/>
    </row>
    <row r="866" spans="1:8" ht="12.75">
      <c r="A866" s="10"/>
      <c r="B866" s="10"/>
      <c r="C866" s="10"/>
      <c r="D866" s="10"/>
      <c r="E866" s="10"/>
      <c r="H866" s="512"/>
    </row>
    <row r="867" spans="1:8" ht="12.75">
      <c r="A867" s="10"/>
      <c r="B867" s="10"/>
      <c r="C867" s="10"/>
      <c r="D867" s="10"/>
      <c r="E867" s="10"/>
      <c r="H867" s="512"/>
    </row>
    <row r="868" spans="1:8" ht="12.75">
      <c r="A868" s="10"/>
      <c r="B868" s="10"/>
      <c r="C868" s="10"/>
      <c r="D868" s="10"/>
      <c r="E868" s="10"/>
      <c r="H868" s="512"/>
    </row>
    <row r="869" spans="1:8" ht="12.75">
      <c r="A869" s="10"/>
      <c r="B869" s="10"/>
      <c r="C869" s="10"/>
      <c r="D869" s="10"/>
      <c r="E869" s="10"/>
      <c r="H869" s="512"/>
    </row>
    <row r="870" spans="1:8" ht="12.75">
      <c r="A870" s="10"/>
      <c r="B870" s="10"/>
      <c r="C870" s="10"/>
      <c r="D870" s="10"/>
      <c r="E870" s="10"/>
      <c r="H870" s="512"/>
    </row>
    <row r="871" spans="1:8" ht="12.75">
      <c r="A871" s="10"/>
      <c r="B871" s="10"/>
      <c r="C871" s="10"/>
      <c r="D871" s="10"/>
      <c r="E871" s="10"/>
      <c r="H871" s="512"/>
    </row>
    <row r="872" spans="1:8" ht="12.75">
      <c r="A872" s="10"/>
      <c r="B872" s="10"/>
      <c r="C872" s="10"/>
      <c r="D872" s="10"/>
      <c r="E872" s="10"/>
      <c r="H872" s="512"/>
    </row>
    <row r="873" spans="1:8" ht="12.75">
      <c r="A873" s="10"/>
      <c r="B873" s="10"/>
      <c r="C873" s="10"/>
      <c r="D873" s="10"/>
      <c r="E873" s="10"/>
      <c r="H873" s="512"/>
    </row>
    <row r="874" spans="1:8" ht="12.75">
      <c r="A874" s="10"/>
      <c r="B874" s="10"/>
      <c r="C874" s="10"/>
      <c r="D874" s="10"/>
      <c r="E874" s="10"/>
      <c r="H874" s="512"/>
    </row>
    <row r="875" spans="1:8" ht="12.75">
      <c r="A875" s="10"/>
      <c r="B875" s="10"/>
      <c r="C875" s="10"/>
      <c r="D875" s="10"/>
      <c r="E875" s="10"/>
      <c r="H875" s="512"/>
    </row>
    <row r="876" spans="1:8" ht="12.75">
      <c r="A876" s="10"/>
      <c r="B876" s="10"/>
      <c r="C876" s="10"/>
      <c r="D876" s="10"/>
      <c r="E876" s="10"/>
      <c r="H876" s="512"/>
    </row>
    <row r="877" spans="1:8" ht="12.75">
      <c r="A877" s="10"/>
      <c r="B877" s="10"/>
      <c r="C877" s="10"/>
      <c r="D877" s="10"/>
      <c r="E877" s="10"/>
      <c r="H877" s="512"/>
    </row>
    <row r="878" spans="1:8" ht="12.75">
      <c r="A878" s="10"/>
      <c r="B878" s="10"/>
      <c r="C878" s="10"/>
      <c r="D878" s="10"/>
      <c r="E878" s="10"/>
      <c r="H878" s="512"/>
    </row>
    <row r="879" spans="1:8" ht="12.75">
      <c r="A879" s="10"/>
      <c r="B879" s="10"/>
      <c r="C879" s="10"/>
      <c r="D879" s="10"/>
      <c r="E879" s="10"/>
      <c r="H879" s="512"/>
    </row>
    <row r="880" spans="1:8" ht="12.75">
      <c r="A880" s="10"/>
      <c r="B880" s="10"/>
      <c r="C880" s="10"/>
      <c r="D880" s="10"/>
      <c r="E880" s="10"/>
      <c r="H880" s="512"/>
    </row>
    <row r="881" spans="1:8" ht="12.75">
      <c r="A881" s="10"/>
      <c r="B881" s="10"/>
      <c r="C881" s="10"/>
      <c r="D881" s="10"/>
      <c r="E881" s="10"/>
      <c r="H881" s="512"/>
    </row>
    <row r="882" spans="1:8" ht="12.75">
      <c r="A882" s="10"/>
      <c r="B882" s="10"/>
      <c r="C882" s="10"/>
      <c r="D882" s="10"/>
      <c r="E882" s="10"/>
      <c r="H882" s="512"/>
    </row>
    <row r="883" spans="1:8" ht="12.75">
      <c r="A883" s="10"/>
      <c r="B883" s="10"/>
      <c r="C883" s="10"/>
      <c r="D883" s="10"/>
      <c r="E883" s="10"/>
      <c r="H883" s="512"/>
    </row>
    <row r="884" spans="1:8" ht="12.75">
      <c r="A884" s="10"/>
      <c r="B884" s="10"/>
      <c r="C884" s="10"/>
      <c r="D884" s="10"/>
      <c r="E884" s="10"/>
      <c r="H884" s="512"/>
    </row>
    <row r="885" spans="1:8" ht="12.75">
      <c r="A885" s="10"/>
      <c r="B885" s="10"/>
      <c r="C885" s="10"/>
      <c r="D885" s="10"/>
      <c r="E885" s="10"/>
      <c r="H885" s="512"/>
    </row>
    <row r="886" spans="1:8" ht="12.75">
      <c r="A886" s="10"/>
      <c r="B886" s="10"/>
      <c r="C886" s="10"/>
      <c r="D886" s="10"/>
      <c r="E886" s="10"/>
      <c r="H886" s="512"/>
    </row>
    <row r="887" spans="1:8" ht="12.75">
      <c r="A887" s="10"/>
      <c r="B887" s="10"/>
      <c r="C887" s="10"/>
      <c r="D887" s="10"/>
      <c r="E887" s="10"/>
      <c r="H887" s="512"/>
    </row>
    <row r="888" spans="1:8" ht="12.75">
      <c r="A888" s="10"/>
      <c r="B888" s="10"/>
      <c r="C888" s="10"/>
      <c r="D888" s="10"/>
      <c r="E888" s="10"/>
      <c r="H888" s="512"/>
    </row>
    <row r="889" spans="1:8" ht="12.75">
      <c r="A889" s="10"/>
      <c r="B889" s="10"/>
      <c r="C889" s="10"/>
      <c r="D889" s="10"/>
      <c r="E889" s="10"/>
      <c r="H889" s="512"/>
    </row>
    <row r="890" spans="1:8" ht="12.75">
      <c r="A890" s="10"/>
      <c r="B890" s="10"/>
      <c r="C890" s="10"/>
      <c r="D890" s="10"/>
      <c r="E890" s="10"/>
      <c r="H890" s="512"/>
    </row>
    <row r="891" spans="1:8" ht="12.75">
      <c r="A891" s="10"/>
      <c r="B891" s="10"/>
      <c r="C891" s="10"/>
      <c r="D891" s="10"/>
      <c r="E891" s="10"/>
      <c r="H891" s="512"/>
    </row>
    <row r="892" spans="1:8" ht="12.75">
      <c r="A892" s="10"/>
      <c r="B892" s="10"/>
      <c r="C892" s="10"/>
      <c r="D892" s="10"/>
      <c r="E892" s="10"/>
      <c r="H892" s="512"/>
    </row>
    <row r="893" spans="1:8" ht="12.75">
      <c r="A893" s="10"/>
      <c r="B893" s="10"/>
      <c r="C893" s="10"/>
      <c r="D893" s="10"/>
      <c r="E893" s="10"/>
      <c r="H893" s="512"/>
    </row>
    <row r="894" spans="1:8" ht="12.75">
      <c r="A894" s="10"/>
      <c r="B894" s="10"/>
      <c r="C894" s="10"/>
      <c r="D894" s="10"/>
      <c r="E894" s="10"/>
      <c r="H894" s="512"/>
    </row>
    <row r="895" spans="1:8" ht="12.75">
      <c r="A895" s="10"/>
      <c r="B895" s="10"/>
      <c r="C895" s="10"/>
      <c r="D895" s="10"/>
      <c r="E895" s="10"/>
      <c r="H895" s="512"/>
    </row>
    <row r="896" spans="1:8" ht="12.75">
      <c r="A896" s="10"/>
      <c r="B896" s="10"/>
      <c r="C896" s="10"/>
      <c r="D896" s="10"/>
      <c r="E896" s="10"/>
      <c r="H896" s="512"/>
    </row>
    <row r="897" spans="1:8" ht="12.75">
      <c r="A897" s="10"/>
      <c r="B897" s="10"/>
      <c r="C897" s="10"/>
      <c r="D897" s="10"/>
      <c r="E897" s="10"/>
      <c r="H897" s="512"/>
    </row>
    <row r="898" spans="1:8" ht="12.75">
      <c r="A898" s="10"/>
      <c r="B898" s="10"/>
      <c r="C898" s="10"/>
      <c r="D898" s="10"/>
      <c r="E898" s="10"/>
      <c r="H898" s="512"/>
    </row>
    <row r="899" spans="1:8" ht="12.75">
      <c r="A899" s="10"/>
      <c r="B899" s="10"/>
      <c r="C899" s="10"/>
      <c r="D899" s="10"/>
      <c r="E899" s="10"/>
      <c r="H899" s="512"/>
    </row>
    <row r="900" spans="1:8" ht="12.75">
      <c r="A900" s="10"/>
      <c r="B900" s="10"/>
      <c r="C900" s="10"/>
      <c r="D900" s="10"/>
      <c r="E900" s="10"/>
      <c r="H900" s="512"/>
    </row>
    <row r="901" spans="1:8" ht="12.75">
      <c r="A901" s="10"/>
      <c r="B901" s="10"/>
      <c r="C901" s="10"/>
      <c r="D901" s="10"/>
      <c r="E901" s="10"/>
      <c r="H901" s="512"/>
    </row>
    <row r="902" spans="1:8" ht="12.75">
      <c r="A902" s="10"/>
      <c r="B902" s="10"/>
      <c r="C902" s="10"/>
      <c r="D902" s="10"/>
      <c r="E902" s="10"/>
      <c r="H902" s="512"/>
    </row>
    <row r="903" spans="1:8" ht="12.75">
      <c r="A903" s="10"/>
      <c r="B903" s="10"/>
      <c r="C903" s="10"/>
      <c r="D903" s="10"/>
      <c r="E903" s="10"/>
      <c r="H903" s="512"/>
    </row>
    <row r="904" spans="1:8" ht="12.75">
      <c r="A904" s="10"/>
      <c r="B904" s="10"/>
      <c r="C904" s="10"/>
      <c r="D904" s="10"/>
      <c r="E904" s="10"/>
      <c r="H904" s="512"/>
    </row>
    <row r="905" spans="1:8" ht="12.75">
      <c r="A905" s="10"/>
      <c r="B905" s="10"/>
      <c r="C905" s="10"/>
      <c r="D905" s="10"/>
      <c r="E905" s="10"/>
      <c r="H905" s="512"/>
    </row>
    <row r="906" spans="1:8" ht="12.75">
      <c r="A906" s="10"/>
      <c r="B906" s="10"/>
      <c r="C906" s="10"/>
      <c r="D906" s="10"/>
      <c r="E906" s="10"/>
      <c r="H906" s="512"/>
    </row>
    <row r="907" spans="1:8" ht="12.75">
      <c r="A907" s="10"/>
      <c r="B907" s="10"/>
      <c r="C907" s="10"/>
      <c r="D907" s="10"/>
      <c r="E907" s="10"/>
      <c r="H907" s="512"/>
    </row>
    <row r="908" spans="1:8" ht="12.75">
      <c r="A908" s="10"/>
      <c r="B908" s="10"/>
      <c r="C908" s="10"/>
      <c r="D908" s="10"/>
      <c r="E908" s="10"/>
      <c r="H908" s="512"/>
    </row>
    <row r="909" spans="1:8" ht="12.75">
      <c r="A909" s="10"/>
      <c r="B909" s="10"/>
      <c r="C909" s="10"/>
      <c r="D909" s="10"/>
      <c r="E909" s="10"/>
      <c r="H909" s="512"/>
    </row>
    <row r="910" spans="1:8" ht="12.75">
      <c r="A910" s="10"/>
      <c r="B910" s="10"/>
      <c r="C910" s="10"/>
      <c r="D910" s="10"/>
      <c r="E910" s="10"/>
      <c r="H910" s="512"/>
    </row>
    <row r="911" spans="1:8" ht="12.75">
      <c r="A911" s="10"/>
      <c r="B911" s="10"/>
      <c r="C911" s="10"/>
      <c r="D911" s="10"/>
      <c r="E911" s="10"/>
      <c r="H911" s="512"/>
    </row>
    <row r="912" spans="1:8" ht="12.75">
      <c r="A912" s="10"/>
      <c r="B912" s="10"/>
      <c r="C912" s="10"/>
      <c r="D912" s="10"/>
      <c r="E912" s="10"/>
      <c r="H912" s="512"/>
    </row>
    <row r="913" spans="1:8" ht="12.75">
      <c r="A913" s="10"/>
      <c r="B913" s="10"/>
      <c r="C913" s="10"/>
      <c r="D913" s="10"/>
      <c r="E913" s="10"/>
      <c r="H913" s="512"/>
    </row>
    <row r="914" spans="1:8" ht="12.75">
      <c r="A914" s="10"/>
      <c r="B914" s="10"/>
      <c r="C914" s="10"/>
      <c r="D914" s="10"/>
      <c r="E914" s="10"/>
      <c r="H914" s="512"/>
    </row>
    <row r="915" spans="1:8" ht="12.75">
      <c r="A915" s="10"/>
      <c r="B915" s="10"/>
      <c r="C915" s="10"/>
      <c r="D915" s="10"/>
      <c r="E915" s="10"/>
      <c r="H915" s="512"/>
    </row>
    <row r="916" spans="1:8" ht="12.75">
      <c r="A916" s="10"/>
      <c r="B916" s="10"/>
      <c r="C916" s="10"/>
      <c r="D916" s="10"/>
      <c r="E916" s="10"/>
      <c r="H916" s="512"/>
    </row>
    <row r="917" spans="1:8" ht="12.75">
      <c r="A917" s="10"/>
      <c r="B917" s="10"/>
      <c r="C917" s="10"/>
      <c r="D917" s="10"/>
      <c r="E917" s="10"/>
      <c r="H917" s="512"/>
    </row>
    <row r="918" spans="1:8" ht="12.75">
      <c r="A918" s="10"/>
      <c r="B918" s="10"/>
      <c r="C918" s="10"/>
      <c r="D918" s="10"/>
      <c r="E918" s="10"/>
      <c r="H918" s="512"/>
    </row>
    <row r="919" spans="1:8" ht="12.75">
      <c r="A919" s="10"/>
      <c r="B919" s="10"/>
      <c r="C919" s="10"/>
      <c r="D919" s="10"/>
      <c r="E919" s="10"/>
      <c r="H919" s="512"/>
    </row>
    <row r="920" spans="1:8" ht="12.75">
      <c r="A920" s="10"/>
      <c r="B920" s="10"/>
      <c r="C920" s="10"/>
      <c r="D920" s="10"/>
      <c r="E920" s="10"/>
      <c r="H920" s="512"/>
    </row>
    <row r="921" spans="1:8" ht="12.75">
      <c r="A921" s="10"/>
      <c r="B921" s="10"/>
      <c r="C921" s="10"/>
      <c r="D921" s="10"/>
      <c r="E921" s="10"/>
      <c r="H921" s="512"/>
    </row>
    <row r="922" spans="1:8" ht="12.75">
      <c r="A922" s="10"/>
      <c r="B922" s="10"/>
      <c r="C922" s="10"/>
      <c r="D922" s="10"/>
      <c r="E922" s="10"/>
      <c r="H922" s="512"/>
    </row>
    <row r="923" spans="1:8" ht="12.75">
      <c r="A923" s="10"/>
      <c r="B923" s="10"/>
      <c r="C923" s="10"/>
      <c r="D923" s="10"/>
      <c r="E923" s="10"/>
      <c r="H923" s="512"/>
    </row>
    <row r="924" spans="1:8" ht="12.75">
      <c r="A924" s="10"/>
      <c r="B924" s="10"/>
      <c r="C924" s="10"/>
      <c r="D924" s="10"/>
      <c r="E924" s="10"/>
      <c r="H924" s="512"/>
    </row>
    <row r="925" spans="1:8" ht="12.75">
      <c r="A925" s="10"/>
      <c r="B925" s="10"/>
      <c r="C925" s="10"/>
      <c r="D925" s="10"/>
      <c r="E925" s="10"/>
      <c r="H925" s="512"/>
    </row>
    <row r="926" spans="1:8" ht="12.75">
      <c r="A926" s="10"/>
      <c r="B926" s="10"/>
      <c r="C926" s="10"/>
      <c r="D926" s="10"/>
      <c r="E926" s="10"/>
      <c r="H926" s="512"/>
    </row>
    <row r="927" spans="1:8" ht="12.75">
      <c r="A927" s="10"/>
      <c r="B927" s="10"/>
      <c r="C927" s="10"/>
      <c r="D927" s="10"/>
      <c r="E927" s="10"/>
      <c r="H927" s="512"/>
    </row>
    <row r="928" spans="1:8" ht="12.75">
      <c r="A928" s="10"/>
      <c r="B928" s="10"/>
      <c r="C928" s="10"/>
      <c r="D928" s="10"/>
      <c r="E928" s="10"/>
      <c r="H928" s="512"/>
    </row>
    <row r="929" spans="1:8" ht="12.75">
      <c r="A929" s="10"/>
      <c r="B929" s="10"/>
      <c r="C929" s="10"/>
      <c r="D929" s="10"/>
      <c r="E929" s="10"/>
      <c r="H929" s="512"/>
    </row>
    <row r="930" spans="1:8" ht="12.75">
      <c r="A930" s="10"/>
      <c r="B930" s="10"/>
      <c r="C930" s="10"/>
      <c r="D930" s="10"/>
      <c r="E930" s="10"/>
      <c r="H930" s="512"/>
    </row>
    <row r="931" spans="1:8" ht="12.75">
      <c r="A931" s="10"/>
      <c r="B931" s="10"/>
      <c r="C931" s="10"/>
      <c r="D931" s="10"/>
      <c r="E931" s="10"/>
      <c r="H931" s="512"/>
    </row>
    <row r="932" spans="1:8" ht="12.75">
      <c r="A932" s="10"/>
      <c r="B932" s="10"/>
      <c r="C932" s="10"/>
      <c r="D932" s="10"/>
      <c r="E932" s="10"/>
      <c r="H932" s="512"/>
    </row>
    <row r="933" spans="1:8" ht="12.75">
      <c r="A933" s="10"/>
      <c r="B933" s="10"/>
      <c r="C933" s="10"/>
      <c r="D933" s="10"/>
      <c r="E933" s="10"/>
      <c r="H933" s="512"/>
    </row>
    <row r="934" spans="1:8" ht="12.75">
      <c r="A934" s="10"/>
      <c r="B934" s="10"/>
      <c r="C934" s="10"/>
      <c r="D934" s="10"/>
      <c r="E934" s="10"/>
      <c r="H934" s="512"/>
    </row>
    <row r="935" spans="1:8" ht="12.75">
      <c r="A935" s="10"/>
      <c r="B935" s="10"/>
      <c r="C935" s="10"/>
      <c r="D935" s="10"/>
      <c r="E935" s="10"/>
      <c r="H935" s="512"/>
    </row>
    <row r="936" spans="1:8" ht="12.75">
      <c r="A936" s="10"/>
      <c r="B936" s="10"/>
      <c r="C936" s="10"/>
      <c r="D936" s="10"/>
      <c r="E936" s="10"/>
      <c r="H936" s="512"/>
    </row>
    <row r="937" spans="1:8" ht="12.75">
      <c r="A937" s="10"/>
      <c r="B937" s="10"/>
      <c r="C937" s="10"/>
      <c r="D937" s="10"/>
      <c r="E937" s="10"/>
      <c r="H937" s="512"/>
    </row>
    <row r="938" spans="1:8" ht="12.75">
      <c r="A938" s="10"/>
      <c r="B938" s="10"/>
      <c r="C938" s="10"/>
      <c r="D938" s="10"/>
      <c r="E938" s="10"/>
      <c r="H938" s="512"/>
    </row>
    <row r="939" spans="1:8" ht="12.75">
      <c r="A939" s="10"/>
      <c r="B939" s="10"/>
      <c r="C939" s="10"/>
      <c r="D939" s="10"/>
      <c r="E939" s="10"/>
      <c r="H939" s="512"/>
    </row>
    <row r="940" spans="1:8" ht="12.75">
      <c r="A940" s="10"/>
      <c r="B940" s="10"/>
      <c r="C940" s="10"/>
      <c r="D940" s="10"/>
      <c r="E940" s="10"/>
      <c r="H940" s="512"/>
    </row>
    <row r="941" spans="1:8" ht="12.75">
      <c r="A941" s="10"/>
      <c r="B941" s="10"/>
      <c r="C941" s="10"/>
      <c r="D941" s="10"/>
      <c r="E941" s="10"/>
      <c r="H941" s="512"/>
    </row>
    <row r="942" spans="1:8" ht="12.75">
      <c r="A942" s="10"/>
      <c r="B942" s="10"/>
      <c r="C942" s="10"/>
      <c r="D942" s="10"/>
      <c r="E942" s="10"/>
      <c r="H942" s="512"/>
    </row>
    <row r="943" spans="1:8" ht="12.75">
      <c r="A943" s="10"/>
      <c r="B943" s="10"/>
      <c r="C943" s="10"/>
      <c r="D943" s="10"/>
      <c r="E943" s="10"/>
      <c r="H943" s="512"/>
    </row>
    <row r="944" spans="1:8" ht="12.75">
      <c r="A944" s="10"/>
      <c r="B944" s="10"/>
      <c r="C944" s="10"/>
      <c r="D944" s="10"/>
      <c r="E944" s="10"/>
      <c r="H944" s="512"/>
    </row>
    <row r="945" spans="1:8" ht="12.75">
      <c r="A945" s="10"/>
      <c r="B945" s="10"/>
      <c r="C945" s="10"/>
      <c r="D945" s="10"/>
      <c r="E945" s="10"/>
      <c r="H945" s="512"/>
    </row>
    <row r="946" spans="1:8" ht="12.75">
      <c r="A946" s="10"/>
      <c r="B946" s="10"/>
      <c r="C946" s="10"/>
      <c r="D946" s="10"/>
      <c r="E946" s="10"/>
      <c r="H946" s="512"/>
    </row>
    <row r="947" spans="1:8" ht="12.75">
      <c r="A947" s="10"/>
      <c r="B947" s="10"/>
      <c r="C947" s="10"/>
      <c r="D947" s="10"/>
      <c r="E947" s="10"/>
      <c r="H947" s="512"/>
    </row>
    <row r="948" spans="1:8" ht="12.75">
      <c r="A948" s="10"/>
      <c r="B948" s="10"/>
      <c r="C948" s="10"/>
      <c r="D948" s="10"/>
      <c r="E948" s="10"/>
      <c r="H948" s="512"/>
    </row>
    <row r="949" spans="1:8" ht="12.75">
      <c r="A949" s="10"/>
      <c r="B949" s="10"/>
      <c r="C949" s="10"/>
      <c r="D949" s="10"/>
      <c r="E949" s="10"/>
      <c r="H949" s="512"/>
    </row>
    <row r="950" spans="1:8" ht="12.75">
      <c r="A950" s="10"/>
      <c r="B950" s="10"/>
      <c r="C950" s="10"/>
      <c r="D950" s="10"/>
      <c r="E950" s="10"/>
      <c r="H950" s="512"/>
    </row>
    <row r="951" spans="1:8" ht="12.75">
      <c r="A951" s="10"/>
      <c r="B951" s="10"/>
      <c r="C951" s="10"/>
      <c r="D951" s="10"/>
      <c r="E951" s="10"/>
      <c r="H951" s="512"/>
    </row>
    <row r="952" spans="1:8" ht="12.75">
      <c r="A952" s="10"/>
      <c r="B952" s="10"/>
      <c r="C952" s="10"/>
      <c r="D952" s="10"/>
      <c r="E952" s="10"/>
      <c r="H952" s="512"/>
    </row>
    <row r="953" spans="1:8" ht="12.75">
      <c r="A953" s="10"/>
      <c r="B953" s="10"/>
      <c r="C953" s="10"/>
      <c r="D953" s="10"/>
      <c r="E953" s="10"/>
      <c r="H953" s="512"/>
    </row>
    <row r="954" spans="1:8" ht="12.75">
      <c r="A954" s="10"/>
      <c r="B954" s="10"/>
      <c r="C954" s="10"/>
      <c r="D954" s="10"/>
      <c r="E954" s="10"/>
      <c r="H954" s="512"/>
    </row>
    <row r="955" spans="1:8" ht="12.75">
      <c r="A955" s="10"/>
      <c r="B955" s="10"/>
      <c r="C955" s="10"/>
      <c r="D955" s="10"/>
      <c r="E955" s="10"/>
      <c r="H955" s="512"/>
    </row>
    <row r="956" spans="1:8" ht="12.75">
      <c r="A956" s="10"/>
      <c r="B956" s="10"/>
      <c r="C956" s="10"/>
      <c r="D956" s="10"/>
      <c r="E956" s="10"/>
      <c r="H956" s="512"/>
    </row>
    <row r="957" spans="1:8" ht="12.75">
      <c r="A957" s="10"/>
      <c r="B957" s="10"/>
      <c r="C957" s="10"/>
      <c r="D957" s="10"/>
      <c r="E957" s="10"/>
      <c r="H957" s="512"/>
    </row>
    <row r="958" spans="1:8" ht="12.75">
      <c r="A958" s="10"/>
      <c r="B958" s="10"/>
      <c r="C958" s="10"/>
      <c r="D958" s="10"/>
      <c r="E958" s="10"/>
      <c r="H958" s="512"/>
    </row>
    <row r="959" spans="1:8" ht="12.75">
      <c r="A959" s="10"/>
      <c r="B959" s="10"/>
      <c r="C959" s="10"/>
      <c r="D959" s="10"/>
      <c r="E959" s="10"/>
      <c r="H959" s="512"/>
    </row>
    <row r="960" spans="1:8" ht="12.75">
      <c r="A960" s="10"/>
      <c r="B960" s="10"/>
      <c r="C960" s="10"/>
      <c r="D960" s="10"/>
      <c r="E960" s="10"/>
      <c r="H960" s="512"/>
    </row>
    <row r="961" spans="1:8" ht="12.75">
      <c r="A961" s="10"/>
      <c r="B961" s="10"/>
      <c r="C961" s="10"/>
      <c r="D961" s="10"/>
      <c r="E961" s="10"/>
      <c r="H961" s="512"/>
    </row>
    <row r="962" spans="1:8" ht="12.75">
      <c r="A962" s="10"/>
      <c r="B962" s="10"/>
      <c r="C962" s="10"/>
      <c r="D962" s="10"/>
      <c r="E962" s="10"/>
      <c r="H962" s="512"/>
    </row>
    <row r="963" spans="1:8" ht="12.75">
      <c r="A963" s="10"/>
      <c r="B963" s="10"/>
      <c r="C963" s="10"/>
      <c r="D963" s="10"/>
      <c r="E963" s="10"/>
      <c r="H963" s="512"/>
    </row>
    <row r="964" spans="1:8" ht="12.75">
      <c r="A964" s="10"/>
      <c r="B964" s="10"/>
      <c r="C964" s="10"/>
      <c r="D964" s="10"/>
      <c r="E964" s="10"/>
      <c r="H964" s="512"/>
    </row>
    <row r="965" spans="1:8" ht="12.75">
      <c r="A965" s="10"/>
      <c r="B965" s="10"/>
      <c r="C965" s="10"/>
      <c r="D965" s="10"/>
      <c r="E965" s="10"/>
      <c r="H965" s="512"/>
    </row>
    <row r="966" spans="1:8" ht="12.75">
      <c r="A966" s="10"/>
      <c r="B966" s="10"/>
      <c r="C966" s="10"/>
      <c r="D966" s="10"/>
      <c r="E966" s="10"/>
      <c r="H966" s="512"/>
    </row>
    <row r="967" spans="1:8" ht="12.75">
      <c r="A967" s="10"/>
      <c r="B967" s="10"/>
      <c r="C967" s="10"/>
      <c r="D967" s="10"/>
      <c r="E967" s="10"/>
      <c r="H967" s="512"/>
    </row>
    <row r="968" spans="1:8" ht="12.75">
      <c r="A968" s="10"/>
      <c r="B968" s="10"/>
      <c r="C968" s="10"/>
      <c r="D968" s="10"/>
      <c r="E968" s="10"/>
      <c r="H968" s="512"/>
    </row>
    <row r="969" spans="1:8" ht="12.75">
      <c r="A969" s="10"/>
      <c r="B969" s="10"/>
      <c r="C969" s="10"/>
      <c r="D969" s="10"/>
      <c r="E969" s="10"/>
      <c r="H969" s="512"/>
    </row>
    <row r="970" spans="1:8" ht="12.75">
      <c r="A970" s="10"/>
      <c r="B970" s="10"/>
      <c r="C970" s="10"/>
      <c r="D970" s="10"/>
      <c r="E970" s="10"/>
      <c r="H970" s="512"/>
    </row>
    <row r="971" spans="1:8" ht="12.75">
      <c r="A971" s="10"/>
      <c r="B971" s="10"/>
      <c r="C971" s="10"/>
      <c r="D971" s="10"/>
      <c r="E971" s="10"/>
      <c r="H971" s="512"/>
    </row>
    <row r="972" spans="1:8" ht="12.75">
      <c r="A972" s="10"/>
      <c r="B972" s="10"/>
      <c r="C972" s="10"/>
      <c r="D972" s="10"/>
      <c r="E972" s="10"/>
      <c r="H972" s="512"/>
    </row>
    <row r="973" spans="1:8" ht="12.75">
      <c r="A973" s="10"/>
      <c r="B973" s="10"/>
      <c r="C973" s="10"/>
      <c r="D973" s="10"/>
      <c r="E973" s="10"/>
      <c r="H973" s="512"/>
    </row>
    <row r="974" spans="1:8" ht="12.75">
      <c r="A974" s="10"/>
      <c r="B974" s="10"/>
      <c r="C974" s="10"/>
      <c r="D974" s="10"/>
      <c r="E974" s="10"/>
      <c r="H974" s="512"/>
    </row>
    <row r="975" spans="1:8" ht="12.75">
      <c r="A975" s="10"/>
      <c r="B975" s="10"/>
      <c r="C975" s="10"/>
      <c r="D975" s="10"/>
      <c r="E975" s="10"/>
      <c r="H975" s="512"/>
    </row>
    <row r="976" spans="1:8" ht="12.75">
      <c r="A976" s="10"/>
      <c r="B976" s="10"/>
      <c r="C976" s="10"/>
      <c r="D976" s="10"/>
      <c r="E976" s="10"/>
      <c r="H976" s="512"/>
    </row>
    <row r="977" spans="1:8" ht="12.75">
      <c r="A977" s="10"/>
      <c r="B977" s="10"/>
      <c r="C977" s="10"/>
      <c r="D977" s="10"/>
      <c r="E977" s="10"/>
      <c r="H977" s="512"/>
    </row>
    <row r="978" spans="1:8" ht="12.75">
      <c r="A978" s="10"/>
      <c r="B978" s="10"/>
      <c r="C978" s="10"/>
      <c r="D978" s="10"/>
      <c r="E978" s="10"/>
      <c r="H978" s="512"/>
    </row>
    <row r="979" spans="1:8" ht="12.75">
      <c r="A979" s="10"/>
      <c r="B979" s="10"/>
      <c r="C979" s="10"/>
      <c r="D979" s="10"/>
      <c r="E979" s="10"/>
      <c r="H979" s="512"/>
    </row>
    <row r="980" spans="1:8" ht="12.75">
      <c r="A980" s="10"/>
      <c r="B980" s="10"/>
      <c r="C980" s="10"/>
      <c r="D980" s="10"/>
      <c r="E980" s="10"/>
      <c r="H980" s="512"/>
    </row>
    <row r="981" spans="1:8" ht="12.75">
      <c r="A981" s="10"/>
      <c r="B981" s="10"/>
      <c r="C981" s="10"/>
      <c r="D981" s="10"/>
      <c r="E981" s="10"/>
      <c r="H981" s="512"/>
    </row>
    <row r="982" spans="1:8" ht="12.75">
      <c r="A982" s="10"/>
      <c r="B982" s="10"/>
      <c r="C982" s="10"/>
      <c r="D982" s="10"/>
      <c r="E982" s="10"/>
      <c r="H982" s="512"/>
    </row>
    <row r="983" spans="1:8" ht="12.75">
      <c r="A983" s="10"/>
      <c r="B983" s="10"/>
      <c r="C983" s="10"/>
      <c r="D983" s="10"/>
      <c r="E983" s="10"/>
      <c r="H983" s="512"/>
    </row>
    <row r="984" spans="1:8" ht="12.75">
      <c r="A984" s="10"/>
      <c r="B984" s="10"/>
      <c r="C984" s="10"/>
      <c r="D984" s="10"/>
      <c r="E984" s="10"/>
      <c r="H984" s="512"/>
    </row>
    <row r="985" spans="1:8" ht="12.75">
      <c r="A985" s="10"/>
      <c r="B985" s="10"/>
      <c r="C985" s="10"/>
      <c r="D985" s="10"/>
      <c r="E985" s="10"/>
      <c r="H985" s="512"/>
    </row>
    <row r="986" spans="1:8" ht="12.75">
      <c r="A986" s="10"/>
      <c r="B986" s="10"/>
      <c r="C986" s="10"/>
      <c r="D986" s="10"/>
      <c r="E986" s="10"/>
      <c r="H986" s="512"/>
    </row>
    <row r="987" spans="1:8" ht="12.75">
      <c r="A987" s="10"/>
      <c r="B987" s="10"/>
      <c r="C987" s="10"/>
      <c r="D987" s="10"/>
      <c r="E987" s="10"/>
      <c r="H987" s="512"/>
    </row>
    <row r="988" spans="1:8" ht="12.75">
      <c r="A988" s="10"/>
      <c r="B988" s="10"/>
      <c r="C988" s="10"/>
      <c r="D988" s="10"/>
      <c r="E988" s="10"/>
      <c r="H988" s="512"/>
    </row>
    <row r="989" spans="1:8" ht="12.75">
      <c r="A989" s="10"/>
      <c r="B989" s="10"/>
      <c r="C989" s="10"/>
      <c r="D989" s="10"/>
      <c r="E989" s="10"/>
      <c r="H989" s="512"/>
    </row>
    <row r="990" spans="1:8" ht="12.75">
      <c r="A990" s="10"/>
      <c r="B990" s="10"/>
      <c r="C990" s="10"/>
      <c r="D990" s="10"/>
      <c r="E990" s="10"/>
      <c r="H990" s="512"/>
    </row>
    <row r="991" spans="1:8" ht="12.75">
      <c r="A991" s="10"/>
      <c r="B991" s="10"/>
      <c r="C991" s="10"/>
      <c r="D991" s="10"/>
      <c r="E991" s="10"/>
      <c r="H991" s="512"/>
    </row>
    <row r="992" spans="1:8" ht="12.75">
      <c r="A992" s="10"/>
      <c r="B992" s="10"/>
      <c r="C992" s="10"/>
      <c r="D992" s="10"/>
      <c r="E992" s="10"/>
      <c r="H992" s="512"/>
    </row>
    <row r="993" spans="1:8" ht="12.75">
      <c r="A993" s="10"/>
      <c r="B993" s="10"/>
      <c r="C993" s="10"/>
      <c r="D993" s="10"/>
      <c r="E993" s="10"/>
      <c r="H993" s="512"/>
    </row>
    <row r="994" spans="1:8" ht="12.75">
      <c r="A994" s="10"/>
      <c r="B994" s="10"/>
      <c r="C994" s="10"/>
      <c r="D994" s="10"/>
      <c r="E994" s="10"/>
      <c r="H994" s="512"/>
    </row>
    <row r="995" spans="1:8" ht="12.75">
      <c r="A995" s="10"/>
      <c r="B995" s="10"/>
      <c r="C995" s="10"/>
      <c r="D995" s="10"/>
      <c r="E995" s="10"/>
      <c r="H995" s="512"/>
    </row>
    <row r="996" spans="1:8" ht="12.75">
      <c r="A996" s="10"/>
      <c r="B996" s="10"/>
      <c r="C996" s="10"/>
      <c r="D996" s="10"/>
      <c r="E996" s="10"/>
      <c r="H996" s="512"/>
    </row>
    <row r="997" spans="1:8" ht="12.75">
      <c r="A997" s="10"/>
      <c r="B997" s="10"/>
      <c r="C997" s="10"/>
      <c r="D997" s="10"/>
      <c r="E997" s="10"/>
      <c r="H997" s="512"/>
    </row>
    <row r="998" spans="1:8" ht="12.75">
      <c r="A998" s="10"/>
      <c r="B998" s="10"/>
      <c r="C998" s="10"/>
      <c r="D998" s="10"/>
      <c r="E998" s="10"/>
      <c r="H998" s="512"/>
    </row>
    <row r="999" spans="1:8" ht="12.75">
      <c r="A999" s="10"/>
      <c r="B999" s="10"/>
      <c r="C999" s="10"/>
      <c r="D999" s="10"/>
      <c r="E999" s="10"/>
      <c r="H999" s="512"/>
    </row>
    <row r="1000" spans="1:8" ht="12.75">
      <c r="A1000" s="10"/>
      <c r="B1000" s="10"/>
      <c r="C1000" s="10"/>
      <c r="D1000" s="10"/>
      <c r="E1000" s="10"/>
      <c r="H1000" s="512"/>
    </row>
    <row r="1001" spans="1:8" ht="12.75">
      <c r="A1001" s="10"/>
      <c r="B1001" s="10"/>
      <c r="C1001" s="10"/>
      <c r="D1001" s="10"/>
      <c r="E1001" s="10"/>
      <c r="H1001" s="512"/>
    </row>
    <row r="1002" spans="1:8" ht="12.75">
      <c r="A1002" s="10"/>
      <c r="B1002" s="10"/>
      <c r="C1002" s="10"/>
      <c r="D1002" s="10"/>
      <c r="E1002" s="10"/>
      <c r="H1002" s="512"/>
    </row>
    <row r="1003" spans="1:8" ht="12.75">
      <c r="A1003" s="10"/>
      <c r="B1003" s="10"/>
      <c r="C1003" s="10"/>
      <c r="D1003" s="10"/>
      <c r="E1003" s="10"/>
      <c r="H1003" s="512"/>
    </row>
    <row r="1004" spans="1:8" ht="12.75">
      <c r="A1004" s="10"/>
      <c r="B1004" s="10"/>
      <c r="C1004" s="10"/>
      <c r="D1004" s="10"/>
      <c r="E1004" s="10"/>
      <c r="H1004" s="512"/>
    </row>
    <row r="1005" spans="1:8" ht="12.75">
      <c r="A1005" s="10"/>
      <c r="B1005" s="10"/>
      <c r="C1005" s="10"/>
      <c r="D1005" s="10"/>
      <c r="E1005" s="10"/>
      <c r="H1005" s="512"/>
    </row>
    <row r="1006" spans="1:8" ht="12.75">
      <c r="A1006" s="10"/>
      <c r="B1006" s="10"/>
      <c r="C1006" s="10"/>
      <c r="D1006" s="10"/>
      <c r="E1006" s="10"/>
      <c r="H1006" s="512"/>
    </row>
    <row r="1007" spans="1:8" ht="12.75">
      <c r="A1007" s="10"/>
      <c r="B1007" s="10"/>
      <c r="C1007" s="10"/>
      <c r="D1007" s="10"/>
      <c r="E1007" s="10"/>
      <c r="H1007" s="512"/>
    </row>
    <row r="1008" spans="1:8" ht="12.75">
      <c r="A1008" s="10"/>
      <c r="B1008" s="10"/>
      <c r="C1008" s="10"/>
      <c r="D1008" s="10"/>
      <c r="E1008" s="10"/>
      <c r="H1008" s="512"/>
    </row>
    <row r="1009" spans="1:8" ht="12.75">
      <c r="A1009" s="10"/>
      <c r="B1009" s="10"/>
      <c r="C1009" s="10"/>
      <c r="D1009" s="10"/>
      <c r="E1009" s="10"/>
      <c r="H1009" s="512"/>
    </row>
    <row r="1010" spans="1:8" ht="12.75">
      <c r="A1010" s="10"/>
      <c r="B1010" s="10"/>
      <c r="C1010" s="10"/>
      <c r="D1010" s="10"/>
      <c r="E1010" s="10"/>
      <c r="H1010" s="512"/>
    </row>
    <row r="1011" spans="1:8" ht="12.75">
      <c r="A1011" s="10"/>
      <c r="B1011" s="10"/>
      <c r="C1011" s="10"/>
      <c r="D1011" s="10"/>
      <c r="E1011" s="10"/>
      <c r="H1011" s="512"/>
    </row>
    <row r="1012" spans="1:8" ht="12.75">
      <c r="A1012" s="10"/>
      <c r="B1012" s="10"/>
      <c r="C1012" s="10"/>
      <c r="D1012" s="10"/>
      <c r="E1012" s="10"/>
      <c r="H1012" s="512"/>
    </row>
    <row r="1013" spans="1:8" ht="12.75">
      <c r="A1013" s="10"/>
      <c r="B1013" s="10"/>
      <c r="C1013" s="10"/>
      <c r="D1013" s="10"/>
      <c r="E1013" s="10"/>
      <c r="H1013" s="512"/>
    </row>
    <row r="1014" spans="1:8" ht="12.75">
      <c r="A1014" s="10"/>
      <c r="B1014" s="10"/>
      <c r="C1014" s="10"/>
      <c r="D1014" s="10"/>
      <c r="E1014" s="10"/>
      <c r="H1014" s="512"/>
    </row>
    <row r="1015" spans="1:8" ht="12.75">
      <c r="A1015" s="10"/>
      <c r="B1015" s="10"/>
      <c r="C1015" s="10"/>
      <c r="D1015" s="10"/>
      <c r="E1015" s="10"/>
      <c r="H1015" s="512"/>
    </row>
    <row r="1016" spans="1:8" ht="12.75">
      <c r="A1016" s="10"/>
      <c r="B1016" s="10"/>
      <c r="C1016" s="10"/>
      <c r="D1016" s="10"/>
      <c r="E1016" s="10"/>
      <c r="H1016" s="512"/>
    </row>
    <row r="1017" spans="1:8" ht="12.75">
      <c r="A1017" s="10"/>
      <c r="B1017" s="10"/>
      <c r="C1017" s="10"/>
      <c r="D1017" s="10"/>
      <c r="E1017" s="10"/>
      <c r="H1017" s="512"/>
    </row>
    <row r="1018" spans="1:8" ht="12.75">
      <c r="A1018" s="10"/>
      <c r="B1018" s="10"/>
      <c r="C1018" s="10"/>
      <c r="D1018" s="10"/>
      <c r="E1018" s="10"/>
      <c r="H1018" s="512"/>
    </row>
    <row r="1019" spans="1:8" ht="12.75">
      <c r="A1019" s="10"/>
      <c r="B1019" s="10"/>
      <c r="C1019" s="10"/>
      <c r="D1019" s="10"/>
      <c r="E1019" s="10"/>
      <c r="H1019" s="512"/>
    </row>
    <row r="1020" spans="1:8" ht="12.75">
      <c r="A1020" s="10"/>
      <c r="B1020" s="10"/>
      <c r="C1020" s="10"/>
      <c r="D1020" s="10"/>
      <c r="E1020" s="10"/>
      <c r="H1020" s="512"/>
    </row>
    <row r="1021" spans="1:8" ht="12.75">
      <c r="A1021" s="10"/>
      <c r="B1021" s="10"/>
      <c r="C1021" s="10"/>
      <c r="D1021" s="10"/>
      <c r="E1021" s="10"/>
      <c r="H1021" s="512"/>
    </row>
    <row r="1022" spans="1:8" ht="12.75">
      <c r="A1022" s="10"/>
      <c r="B1022" s="10"/>
      <c r="C1022" s="10"/>
      <c r="D1022" s="10"/>
      <c r="E1022" s="10"/>
      <c r="H1022" s="512"/>
    </row>
    <row r="1023" spans="1:8" ht="12.75">
      <c r="A1023" s="10"/>
      <c r="B1023" s="10"/>
      <c r="C1023" s="10"/>
      <c r="D1023" s="10"/>
      <c r="E1023" s="10"/>
      <c r="H1023" s="512"/>
    </row>
    <row r="1024" spans="1:8" ht="12.75">
      <c r="A1024" s="10"/>
      <c r="B1024" s="10"/>
      <c r="C1024" s="10"/>
      <c r="D1024" s="10"/>
      <c r="E1024" s="10"/>
      <c r="H1024" s="512"/>
    </row>
    <row r="1025" spans="1:8" ht="12.75">
      <c r="A1025" s="10"/>
      <c r="B1025" s="10"/>
      <c r="C1025" s="10"/>
      <c r="D1025" s="10"/>
      <c r="E1025" s="10"/>
      <c r="H1025" s="512"/>
    </row>
    <row r="1026" spans="1:8" ht="12.75">
      <c r="A1026" s="10"/>
      <c r="B1026" s="10"/>
      <c r="C1026" s="10"/>
      <c r="D1026" s="10"/>
      <c r="E1026" s="10"/>
      <c r="H1026" s="512"/>
    </row>
    <row r="1027" spans="1:8" ht="12.75">
      <c r="A1027" s="10"/>
      <c r="B1027" s="10"/>
      <c r="C1027" s="10"/>
      <c r="D1027" s="10"/>
      <c r="E1027" s="10"/>
      <c r="H1027" s="512"/>
    </row>
    <row r="1028" spans="1:8" ht="12.75">
      <c r="A1028" s="10"/>
      <c r="B1028" s="10"/>
      <c r="C1028" s="10"/>
      <c r="D1028" s="10"/>
      <c r="E1028" s="10"/>
      <c r="H1028" s="512"/>
    </row>
    <row r="1029" spans="1:8" ht="12.75">
      <c r="A1029" s="10"/>
      <c r="B1029" s="10"/>
      <c r="C1029" s="10"/>
      <c r="D1029" s="10"/>
      <c r="E1029" s="10"/>
      <c r="H1029" s="512"/>
    </row>
    <row r="1030" spans="1:8" ht="12.75">
      <c r="A1030" s="10"/>
      <c r="B1030" s="10"/>
      <c r="C1030" s="10"/>
      <c r="D1030" s="10"/>
      <c r="E1030" s="10"/>
      <c r="H1030" s="512"/>
    </row>
    <row r="1031" spans="1:8" ht="12.75">
      <c r="A1031" s="10"/>
      <c r="B1031" s="10"/>
      <c r="C1031" s="10"/>
      <c r="D1031" s="10"/>
      <c r="E1031" s="10"/>
      <c r="H1031" s="512"/>
    </row>
    <row r="1032" spans="1:8" ht="12.75">
      <c r="A1032" s="10"/>
      <c r="B1032" s="10"/>
      <c r="C1032" s="10"/>
      <c r="D1032" s="10"/>
      <c r="E1032" s="10"/>
      <c r="H1032" s="512"/>
    </row>
    <row r="1033" spans="1:8" ht="12.75">
      <c r="A1033" s="10"/>
      <c r="B1033" s="10"/>
      <c r="C1033" s="10"/>
      <c r="D1033" s="10"/>
      <c r="E1033" s="10"/>
      <c r="H1033" s="512"/>
    </row>
    <row r="1034" spans="1:8" ht="12.75">
      <c r="A1034" s="10"/>
      <c r="B1034" s="10"/>
      <c r="C1034" s="10"/>
      <c r="D1034" s="10"/>
      <c r="E1034" s="10"/>
      <c r="H1034" s="512"/>
    </row>
    <row r="1035" spans="1:8" ht="12.75">
      <c r="A1035" s="10"/>
      <c r="B1035" s="10"/>
      <c r="C1035" s="10"/>
      <c r="D1035" s="10"/>
      <c r="E1035" s="10"/>
      <c r="H1035" s="512"/>
    </row>
    <row r="1036" spans="1:8" ht="12.75">
      <c r="A1036" s="10"/>
      <c r="B1036" s="10"/>
      <c r="C1036" s="10"/>
      <c r="D1036" s="10"/>
      <c r="E1036" s="10"/>
      <c r="H1036" s="512"/>
    </row>
    <row r="1037" spans="1:8" ht="12.75">
      <c r="A1037" s="10"/>
      <c r="B1037" s="10"/>
      <c r="C1037" s="10"/>
      <c r="D1037" s="10"/>
      <c r="E1037" s="10"/>
      <c r="H1037" s="512"/>
    </row>
    <row r="1038" spans="1:8" ht="12.75">
      <c r="A1038" s="10"/>
      <c r="B1038" s="10"/>
      <c r="C1038" s="10"/>
      <c r="D1038" s="10"/>
      <c r="E1038" s="10"/>
      <c r="H1038" s="512"/>
    </row>
    <row r="1039" spans="1:8" ht="12.75">
      <c r="A1039" s="10"/>
      <c r="B1039" s="10"/>
      <c r="C1039" s="10"/>
      <c r="D1039" s="10"/>
      <c r="E1039" s="10"/>
      <c r="H1039" s="512"/>
    </row>
    <row r="1040" spans="1:8" ht="12.75">
      <c r="A1040" s="10"/>
      <c r="B1040" s="10"/>
      <c r="C1040" s="10"/>
      <c r="D1040" s="10"/>
      <c r="E1040" s="10"/>
      <c r="H1040" s="512"/>
    </row>
    <row r="1041" spans="1:8" ht="12.75">
      <c r="A1041" s="10"/>
      <c r="B1041" s="10"/>
      <c r="C1041" s="10"/>
      <c r="D1041" s="10"/>
      <c r="E1041" s="10"/>
      <c r="H1041" s="512"/>
    </row>
    <row r="1042" spans="1:8" ht="12.75">
      <c r="A1042" s="10"/>
      <c r="B1042" s="10"/>
      <c r="C1042" s="10"/>
      <c r="D1042" s="10"/>
      <c r="E1042" s="10"/>
      <c r="H1042" s="512"/>
    </row>
    <row r="1043" spans="1:8" ht="12.75">
      <c r="A1043" s="10"/>
      <c r="B1043" s="10"/>
      <c r="C1043" s="10"/>
      <c r="D1043" s="10"/>
      <c r="E1043" s="10"/>
      <c r="H1043" s="512"/>
    </row>
    <row r="1044" spans="1:8" ht="12.75">
      <c r="A1044" s="10"/>
      <c r="B1044" s="10"/>
      <c r="C1044" s="10"/>
      <c r="D1044" s="10"/>
      <c r="E1044" s="10"/>
      <c r="H1044" s="512"/>
    </row>
    <row r="1045" spans="1:8" ht="12.75">
      <c r="A1045" s="10"/>
      <c r="B1045" s="10"/>
      <c r="C1045" s="10"/>
      <c r="D1045" s="10"/>
      <c r="E1045" s="10"/>
      <c r="H1045" s="512"/>
    </row>
    <row r="1046" spans="1:8" ht="12.75">
      <c r="A1046" s="10"/>
      <c r="B1046" s="10"/>
      <c r="C1046" s="10"/>
      <c r="D1046" s="10"/>
      <c r="E1046" s="10"/>
      <c r="H1046" s="512"/>
    </row>
    <row r="1047" spans="1:8" ht="12.75">
      <c r="A1047" s="10"/>
      <c r="B1047" s="10"/>
      <c r="C1047" s="10"/>
      <c r="D1047" s="10"/>
      <c r="E1047" s="10"/>
      <c r="H1047" s="512"/>
    </row>
    <row r="1048" spans="1:8" ht="12.75">
      <c r="A1048" s="10"/>
      <c r="B1048" s="10"/>
      <c r="C1048" s="10"/>
      <c r="D1048" s="10"/>
      <c r="E1048" s="10"/>
      <c r="H1048" s="512"/>
    </row>
    <row r="1049" spans="1:8" ht="12.75">
      <c r="A1049" s="10"/>
      <c r="B1049" s="10"/>
      <c r="C1049" s="10"/>
      <c r="D1049" s="10"/>
      <c r="E1049" s="10"/>
      <c r="H1049" s="512"/>
    </row>
    <row r="1050" spans="1:8" ht="12.75">
      <c r="A1050" s="10"/>
      <c r="B1050" s="10"/>
      <c r="C1050" s="10"/>
      <c r="D1050" s="10"/>
      <c r="E1050" s="10"/>
      <c r="H1050" s="512"/>
    </row>
    <row r="1051" spans="1:8" ht="12.75">
      <c r="A1051" s="10"/>
      <c r="B1051" s="10"/>
      <c r="C1051" s="10"/>
      <c r="D1051" s="10"/>
      <c r="E1051" s="10"/>
      <c r="H1051" s="512"/>
    </row>
    <row r="1052" spans="1:8" ht="12.75">
      <c r="A1052" s="10"/>
      <c r="B1052" s="10"/>
      <c r="C1052" s="10"/>
      <c r="D1052" s="10"/>
      <c r="E1052" s="10"/>
      <c r="H1052" s="512"/>
    </row>
    <row r="1053" spans="1:8" ht="12.75">
      <c r="A1053" s="10"/>
      <c r="B1053" s="10"/>
      <c r="C1053" s="10"/>
      <c r="D1053" s="10"/>
      <c r="E1053" s="10"/>
      <c r="H1053" s="512"/>
    </row>
    <row r="1054" spans="1:8" ht="12.75">
      <c r="A1054" s="10"/>
      <c r="B1054" s="10"/>
      <c r="C1054" s="10"/>
      <c r="D1054" s="10"/>
      <c r="E1054" s="10"/>
      <c r="H1054" s="512"/>
    </row>
    <row r="1055" spans="1:8" ht="12.75">
      <c r="A1055" s="10"/>
      <c r="B1055" s="10"/>
      <c r="C1055" s="10"/>
      <c r="D1055" s="10"/>
      <c r="E1055" s="10"/>
      <c r="H1055" s="512"/>
    </row>
    <row r="1056" spans="1:8" ht="12.75">
      <c r="A1056" s="10"/>
      <c r="B1056" s="10"/>
      <c r="C1056" s="10"/>
      <c r="D1056" s="10"/>
      <c r="E1056" s="10"/>
      <c r="H1056" s="512"/>
    </row>
    <row r="1057" spans="1:8" ht="12.75">
      <c r="A1057" s="10"/>
      <c r="B1057" s="10"/>
      <c r="C1057" s="10"/>
      <c r="D1057" s="10"/>
      <c r="E1057" s="10"/>
      <c r="H1057" s="512"/>
    </row>
    <row r="1058" spans="1:8" ht="12.75">
      <c r="A1058" s="10"/>
      <c r="B1058" s="10"/>
      <c r="C1058" s="10"/>
      <c r="D1058" s="10"/>
      <c r="E1058" s="10"/>
      <c r="H1058" s="512"/>
    </row>
    <row r="1059" spans="1:8" ht="12.75">
      <c r="A1059" s="10"/>
      <c r="B1059" s="10"/>
      <c r="C1059" s="10"/>
      <c r="D1059" s="10"/>
      <c r="E1059" s="10"/>
      <c r="H1059" s="512"/>
    </row>
    <row r="1060" spans="1:8" ht="12.75">
      <c r="A1060" s="10"/>
      <c r="B1060" s="10"/>
      <c r="C1060" s="10"/>
      <c r="D1060" s="10"/>
      <c r="E1060" s="10"/>
      <c r="H1060" s="512"/>
    </row>
    <row r="1061" spans="1:8" ht="12.75">
      <c r="A1061" s="10"/>
      <c r="B1061" s="10"/>
      <c r="C1061" s="10"/>
      <c r="D1061" s="10"/>
      <c r="E1061" s="10"/>
      <c r="H1061" s="512"/>
    </row>
    <row r="1062" spans="1:8" ht="12.75">
      <c r="A1062" s="10"/>
      <c r="B1062" s="10"/>
      <c r="C1062" s="10"/>
      <c r="D1062" s="10"/>
      <c r="E1062" s="10"/>
      <c r="H1062" s="512"/>
    </row>
    <row r="1063" spans="1:8" ht="12.75">
      <c r="A1063" s="10"/>
      <c r="B1063" s="10"/>
      <c r="C1063" s="10"/>
      <c r="D1063" s="10"/>
      <c r="E1063" s="10"/>
      <c r="H1063" s="512"/>
    </row>
    <row r="1064" spans="1:8" ht="12.75">
      <c r="A1064" s="10"/>
      <c r="B1064" s="10"/>
      <c r="C1064" s="10"/>
      <c r="D1064" s="10"/>
      <c r="E1064" s="10"/>
      <c r="H1064" s="512"/>
    </row>
    <row r="1065" spans="1:8" ht="12.75">
      <c r="A1065" s="10"/>
      <c r="B1065" s="10"/>
      <c r="C1065" s="10"/>
      <c r="D1065" s="10"/>
      <c r="E1065" s="10"/>
      <c r="H1065" s="512"/>
    </row>
    <row r="1066" spans="1:8" ht="12.75">
      <c r="A1066" s="10"/>
      <c r="B1066" s="10"/>
      <c r="C1066" s="10"/>
      <c r="D1066" s="10"/>
      <c r="E1066" s="10"/>
      <c r="H1066" s="512"/>
    </row>
    <row r="1067" spans="1:8" ht="12.75">
      <c r="A1067" s="10"/>
      <c r="B1067" s="10"/>
      <c r="C1067" s="10"/>
      <c r="D1067" s="10"/>
      <c r="E1067" s="10"/>
      <c r="H1067" s="512"/>
    </row>
    <row r="1068" spans="1:8" ht="12.75">
      <c r="A1068" s="10"/>
      <c r="B1068" s="10"/>
      <c r="C1068" s="10"/>
      <c r="D1068" s="10"/>
      <c r="E1068" s="10"/>
      <c r="H1068" s="512"/>
    </row>
    <row r="1069" spans="1:8" ht="12.75">
      <c r="A1069" s="10"/>
      <c r="B1069" s="10"/>
      <c r="C1069" s="10"/>
      <c r="D1069" s="10"/>
      <c r="E1069" s="10"/>
      <c r="H1069" s="512"/>
    </row>
    <row r="1070" spans="1:8" ht="12.75">
      <c r="A1070" s="10"/>
      <c r="B1070" s="10"/>
      <c r="C1070" s="10"/>
      <c r="D1070" s="10"/>
      <c r="E1070" s="10"/>
      <c r="H1070" s="512"/>
    </row>
    <row r="1071" spans="1:8" ht="12.75">
      <c r="A1071" s="10"/>
      <c r="B1071" s="10"/>
      <c r="C1071" s="10"/>
      <c r="D1071" s="10"/>
      <c r="E1071" s="10"/>
      <c r="H1071" s="512"/>
    </row>
    <row r="1072" spans="1:8" ht="12.75">
      <c r="A1072" s="10"/>
      <c r="B1072" s="10"/>
      <c r="C1072" s="10"/>
      <c r="D1072" s="10"/>
      <c r="E1072" s="10"/>
      <c r="H1072" s="512"/>
    </row>
    <row r="1073" spans="1:8" ht="12.75">
      <c r="A1073" s="10"/>
      <c r="B1073" s="10"/>
      <c r="C1073" s="10"/>
      <c r="D1073" s="10"/>
      <c r="E1073" s="10"/>
      <c r="H1073" s="512"/>
    </row>
    <row r="1074" spans="1:8" ht="12.75">
      <c r="A1074" s="10"/>
      <c r="B1074" s="10"/>
      <c r="C1074" s="10"/>
      <c r="D1074" s="10"/>
      <c r="E1074" s="10"/>
      <c r="H1074" s="512"/>
    </row>
    <row r="1075" spans="1:8" ht="12.75">
      <c r="A1075" s="10"/>
      <c r="B1075" s="10"/>
      <c r="C1075" s="10"/>
      <c r="D1075" s="10"/>
      <c r="E1075" s="10"/>
      <c r="H1075" s="512"/>
    </row>
    <row r="1076" spans="1:8" ht="12.75">
      <c r="A1076" s="10"/>
      <c r="B1076" s="10"/>
      <c r="C1076" s="10"/>
      <c r="D1076" s="10"/>
      <c r="E1076" s="10"/>
      <c r="H1076" s="512"/>
    </row>
    <row r="1077" spans="1:8" ht="12.75">
      <c r="A1077" s="10"/>
      <c r="B1077" s="10"/>
      <c r="C1077" s="10"/>
      <c r="D1077" s="10"/>
      <c r="E1077" s="10"/>
      <c r="H1077" s="512"/>
    </row>
    <row r="1078" spans="1:8" ht="12.75">
      <c r="A1078" s="10"/>
      <c r="B1078" s="10"/>
      <c r="C1078" s="10"/>
      <c r="D1078" s="10"/>
      <c r="E1078" s="10"/>
      <c r="H1078" s="512"/>
    </row>
    <row r="1079" spans="1:8" ht="12.75">
      <c r="A1079" s="10"/>
      <c r="B1079" s="10"/>
      <c r="C1079" s="10"/>
      <c r="D1079" s="10"/>
      <c r="E1079" s="10"/>
      <c r="H1079" s="512"/>
    </row>
    <row r="1080" spans="1:8" ht="12.75">
      <c r="A1080" s="10"/>
      <c r="B1080" s="10"/>
      <c r="C1080" s="10"/>
      <c r="D1080" s="10"/>
      <c r="E1080" s="10"/>
      <c r="H1080" s="512"/>
    </row>
    <row r="1081" spans="1:8" ht="12.75">
      <c r="A1081" s="10"/>
      <c r="B1081" s="10"/>
      <c r="C1081" s="10"/>
      <c r="D1081" s="10"/>
      <c r="E1081" s="10"/>
      <c r="H1081" s="512"/>
    </row>
    <row r="1082" spans="1:8" ht="12.75">
      <c r="A1082" s="10"/>
      <c r="B1082" s="10"/>
      <c r="C1082" s="10"/>
      <c r="D1082" s="10"/>
      <c r="E1082" s="10"/>
      <c r="H1082" s="512"/>
    </row>
    <row r="1083" spans="1:8" ht="12.75">
      <c r="A1083" s="10"/>
      <c r="B1083" s="10"/>
      <c r="C1083" s="10"/>
      <c r="D1083" s="10"/>
      <c r="E1083" s="10"/>
      <c r="H1083" s="512"/>
    </row>
    <row r="1084" spans="1:8" ht="12.75">
      <c r="A1084" s="10"/>
      <c r="B1084" s="10"/>
      <c r="C1084" s="10"/>
      <c r="D1084" s="10"/>
      <c r="E1084" s="10"/>
      <c r="H1084" s="512"/>
    </row>
    <row r="1085" spans="1:8" ht="12.75">
      <c r="A1085" s="10"/>
      <c r="B1085" s="10"/>
      <c r="C1085" s="10"/>
      <c r="D1085" s="10"/>
      <c r="E1085" s="10"/>
      <c r="H1085" s="512"/>
    </row>
    <row r="1086" spans="1:8" ht="12.75">
      <c r="A1086" s="10"/>
      <c r="B1086" s="10"/>
      <c r="C1086" s="10"/>
      <c r="D1086" s="10"/>
      <c r="E1086" s="10"/>
      <c r="H1086" s="512"/>
    </row>
    <row r="1087" spans="1:8" ht="12.75">
      <c r="A1087" s="10"/>
      <c r="B1087" s="10"/>
      <c r="C1087" s="10"/>
      <c r="D1087" s="10"/>
      <c r="E1087" s="10"/>
      <c r="H1087" s="512"/>
    </row>
    <row r="1088" spans="1:8" ht="12.75">
      <c r="A1088" s="10"/>
      <c r="B1088" s="10"/>
      <c r="C1088" s="10"/>
      <c r="D1088" s="10"/>
      <c r="E1088" s="10"/>
      <c r="H1088" s="512"/>
    </row>
    <row r="1089" spans="1:8" ht="12.75">
      <c r="A1089" s="10"/>
      <c r="B1089" s="10"/>
      <c r="C1089" s="10"/>
      <c r="D1089" s="10"/>
      <c r="E1089" s="10"/>
      <c r="H1089" s="512"/>
    </row>
    <row r="1090" spans="1:8" ht="12.75">
      <c r="A1090" s="10"/>
      <c r="B1090" s="10"/>
      <c r="C1090" s="10"/>
      <c r="D1090" s="10"/>
      <c r="E1090" s="10"/>
      <c r="H1090" s="512"/>
    </row>
    <row r="1091" spans="1:8" ht="12.75">
      <c r="A1091" s="10"/>
      <c r="B1091" s="10"/>
      <c r="C1091" s="10"/>
      <c r="D1091" s="10"/>
      <c r="E1091" s="10"/>
      <c r="H1091" s="512"/>
    </row>
    <row r="1092" spans="1:8" ht="12.75">
      <c r="A1092" s="10"/>
      <c r="B1092" s="10"/>
      <c r="C1092" s="10"/>
      <c r="D1092" s="10"/>
      <c r="E1092" s="10"/>
      <c r="H1092" s="512"/>
    </row>
    <row r="1093" spans="1:8" ht="12.75">
      <c r="A1093" s="10"/>
      <c r="B1093" s="10"/>
      <c r="C1093" s="10"/>
      <c r="D1093" s="10"/>
      <c r="E1093" s="10"/>
      <c r="H1093" s="512"/>
    </row>
    <row r="1094" spans="1:8" ht="12.75">
      <c r="A1094" s="10"/>
      <c r="B1094" s="10"/>
      <c r="C1094" s="10"/>
      <c r="D1094" s="10"/>
      <c r="E1094" s="10"/>
      <c r="H1094" s="512"/>
    </row>
    <row r="1095" spans="1:8" ht="12.75">
      <c r="A1095" s="10"/>
      <c r="B1095" s="10"/>
      <c r="C1095" s="10"/>
      <c r="D1095" s="10"/>
      <c r="E1095" s="10"/>
      <c r="H1095" s="512"/>
    </row>
    <row r="1096" spans="1:8" ht="12.75">
      <c r="A1096" s="10"/>
      <c r="B1096" s="10"/>
      <c r="C1096" s="10"/>
      <c r="D1096" s="10"/>
      <c r="E1096" s="10"/>
      <c r="H1096" s="512"/>
    </row>
    <row r="1097" spans="1:8" ht="12.75">
      <c r="A1097" s="10"/>
      <c r="B1097" s="10"/>
      <c r="C1097" s="10"/>
      <c r="D1097" s="10"/>
      <c r="E1097" s="10"/>
      <c r="H1097" s="512"/>
    </row>
    <row r="1098" spans="1:8" ht="12.75">
      <c r="A1098" s="10"/>
      <c r="B1098" s="10"/>
      <c r="C1098" s="10"/>
      <c r="D1098" s="10"/>
      <c r="E1098" s="10"/>
      <c r="H1098" s="512"/>
    </row>
    <row r="1099" spans="1:8" ht="12.75">
      <c r="A1099" s="10"/>
      <c r="B1099" s="10"/>
      <c r="C1099" s="10"/>
      <c r="D1099" s="10"/>
      <c r="E1099" s="10"/>
      <c r="H1099" s="512"/>
    </row>
    <row r="1100" spans="1:8" ht="12.75">
      <c r="A1100" s="10"/>
      <c r="B1100" s="10"/>
      <c r="C1100" s="10"/>
      <c r="D1100" s="10"/>
      <c r="E1100" s="10"/>
      <c r="H1100" s="512"/>
    </row>
    <row r="1101" spans="1:8" ht="12.75">
      <c r="A1101" s="10"/>
      <c r="B1101" s="10"/>
      <c r="C1101" s="10"/>
      <c r="D1101" s="10"/>
      <c r="E1101" s="10"/>
      <c r="H1101" s="512"/>
    </row>
    <row r="1102" spans="1:8" ht="12.75">
      <c r="A1102" s="10"/>
      <c r="B1102" s="10"/>
      <c r="C1102" s="10"/>
      <c r="D1102" s="10"/>
      <c r="E1102" s="10"/>
      <c r="H1102" s="512"/>
    </row>
    <row r="1103" spans="1:8" ht="12.75">
      <c r="A1103" s="10"/>
      <c r="B1103" s="10"/>
      <c r="C1103" s="10"/>
      <c r="D1103" s="10"/>
      <c r="E1103" s="10"/>
      <c r="H1103" s="512"/>
    </row>
    <row r="1104" spans="1:8" ht="12.75">
      <c r="A1104" s="10"/>
      <c r="B1104" s="10"/>
      <c r="C1104" s="10"/>
      <c r="D1104" s="10"/>
      <c r="E1104" s="10"/>
      <c r="H1104" s="512"/>
    </row>
    <row r="1105" spans="1:8" ht="12.75">
      <c r="A1105" s="10"/>
      <c r="B1105" s="10"/>
      <c r="C1105" s="10"/>
      <c r="D1105" s="10"/>
      <c r="E1105" s="10"/>
      <c r="H1105" s="512"/>
    </row>
    <row r="1106" spans="1:8" ht="12.75">
      <c r="A1106" s="10"/>
      <c r="B1106" s="10"/>
      <c r="C1106" s="10"/>
      <c r="D1106" s="10"/>
      <c r="E1106" s="10"/>
      <c r="H1106" s="512"/>
    </row>
    <row r="1107" spans="1:8" ht="12.75">
      <c r="A1107" s="10"/>
      <c r="B1107" s="10"/>
      <c r="C1107" s="10"/>
      <c r="D1107" s="10"/>
      <c r="E1107" s="10"/>
      <c r="H1107" s="512"/>
    </row>
    <row r="1108" spans="1:8" ht="12.75">
      <c r="A1108" s="10"/>
      <c r="B1108" s="10"/>
      <c r="C1108" s="10"/>
      <c r="D1108" s="10"/>
      <c r="E1108" s="10"/>
      <c r="H1108" s="512"/>
    </row>
    <row r="1109" spans="1:8" ht="12.75">
      <c r="A1109" s="10"/>
      <c r="B1109" s="10"/>
      <c r="C1109" s="10"/>
      <c r="D1109" s="10"/>
      <c r="E1109" s="10"/>
      <c r="H1109" s="512"/>
    </row>
    <row r="1110" spans="1:8" ht="12.75">
      <c r="A1110" s="10"/>
      <c r="B1110" s="10"/>
      <c r="C1110" s="10"/>
      <c r="D1110" s="10"/>
      <c r="E1110" s="10"/>
      <c r="H1110" s="512"/>
    </row>
    <row r="1111" spans="1:8" ht="12.75">
      <c r="A1111" s="10"/>
      <c r="B1111" s="10"/>
      <c r="C1111" s="10"/>
      <c r="D1111" s="10"/>
      <c r="E1111" s="10"/>
      <c r="H1111" s="512"/>
    </row>
    <row r="1112" spans="1:8" ht="12.75">
      <c r="A1112" s="10"/>
      <c r="B1112" s="10"/>
      <c r="C1112" s="10"/>
      <c r="D1112" s="10"/>
      <c r="E1112" s="10"/>
      <c r="H1112" s="512"/>
    </row>
    <row r="1113" spans="1:8" ht="12.75">
      <c r="A1113" s="10"/>
      <c r="B1113" s="10"/>
      <c r="C1113" s="10"/>
      <c r="D1113" s="10"/>
      <c r="E1113" s="10"/>
      <c r="H1113" s="512"/>
    </row>
    <row r="1114" spans="1:8" ht="12.75">
      <c r="A1114" s="10"/>
      <c r="B1114" s="10"/>
      <c r="C1114" s="10"/>
      <c r="D1114" s="10"/>
      <c r="E1114" s="10"/>
      <c r="H1114" s="512"/>
    </row>
    <row r="1115" spans="1:8" ht="12.75">
      <c r="A1115" s="10"/>
      <c r="B1115" s="10"/>
      <c r="C1115" s="10"/>
      <c r="D1115" s="10"/>
      <c r="E1115" s="10"/>
      <c r="H1115" s="512"/>
    </row>
    <row r="1116" spans="1:8" ht="12.75">
      <c r="A1116" s="10"/>
      <c r="B1116" s="10"/>
      <c r="C1116" s="10"/>
      <c r="D1116" s="10"/>
      <c r="E1116" s="10"/>
      <c r="H1116" s="512"/>
    </row>
    <row r="1117" spans="1:8" ht="12.75">
      <c r="A1117" s="10"/>
      <c r="B1117" s="10"/>
      <c r="C1117" s="10"/>
      <c r="D1117" s="10"/>
      <c r="E1117" s="10"/>
      <c r="H1117" s="512"/>
    </row>
    <row r="1118" spans="1:8" ht="12.75">
      <c r="A1118" s="10"/>
      <c r="B1118" s="10"/>
      <c r="C1118" s="10"/>
      <c r="D1118" s="10"/>
      <c r="E1118" s="10"/>
      <c r="H1118" s="512"/>
    </row>
    <row r="1119" spans="1:8" ht="12.75">
      <c r="A1119" s="10"/>
      <c r="B1119" s="10"/>
      <c r="C1119" s="10"/>
      <c r="D1119" s="10"/>
      <c r="E1119" s="10"/>
      <c r="H1119" s="512"/>
    </row>
    <row r="1120" spans="1:8" ht="12.75">
      <c r="A1120" s="10"/>
      <c r="B1120" s="10"/>
      <c r="C1120" s="10"/>
      <c r="D1120" s="10"/>
      <c r="E1120" s="10"/>
      <c r="H1120" s="512"/>
    </row>
    <row r="1121" spans="1:8" ht="12.75">
      <c r="A1121" s="10"/>
      <c r="B1121" s="10"/>
      <c r="C1121" s="10"/>
      <c r="D1121" s="10"/>
      <c r="E1121" s="10"/>
      <c r="H1121" s="512"/>
    </row>
    <row r="1122" spans="1:8" ht="12.75">
      <c r="A1122" s="10"/>
      <c r="B1122" s="10"/>
      <c r="C1122" s="10"/>
      <c r="D1122" s="10"/>
      <c r="E1122" s="10"/>
      <c r="H1122" s="512"/>
    </row>
    <row r="1123" spans="1:8" ht="12.75">
      <c r="A1123" s="10"/>
      <c r="B1123" s="10"/>
      <c r="C1123" s="10"/>
      <c r="D1123" s="10"/>
      <c r="E1123" s="10"/>
      <c r="H1123" s="512"/>
    </row>
    <row r="1124" spans="1:8" ht="12.75">
      <c r="A1124" s="10"/>
      <c r="B1124" s="10"/>
      <c r="C1124" s="10"/>
      <c r="D1124" s="10"/>
      <c r="E1124" s="10"/>
      <c r="H1124" s="512"/>
    </row>
    <row r="1125" spans="1:8" ht="12.75">
      <c r="A1125" s="10"/>
      <c r="B1125" s="10"/>
      <c r="C1125" s="10"/>
      <c r="D1125" s="10"/>
      <c r="E1125" s="10"/>
      <c r="H1125" s="512"/>
    </row>
    <row r="1126" spans="1:8" ht="12.75">
      <c r="A1126" s="10"/>
      <c r="B1126" s="10"/>
      <c r="C1126" s="10"/>
      <c r="D1126" s="10"/>
      <c r="E1126" s="10"/>
      <c r="H1126" s="512"/>
    </row>
    <row r="1127" spans="1:8" ht="12.75">
      <c r="A1127" s="10"/>
      <c r="B1127" s="10"/>
      <c r="C1127" s="10"/>
      <c r="D1127" s="10"/>
      <c r="E1127" s="10"/>
      <c r="H1127" s="512"/>
    </row>
    <row r="1128" spans="1:8" ht="12.75">
      <c r="A1128" s="10"/>
      <c r="B1128" s="10"/>
      <c r="C1128" s="10"/>
      <c r="D1128" s="10"/>
      <c r="E1128" s="10"/>
      <c r="H1128" s="512"/>
    </row>
    <row r="1129" spans="1:8" ht="12.75">
      <c r="A1129" s="10"/>
      <c r="B1129" s="10"/>
      <c r="C1129" s="10"/>
      <c r="D1129" s="10"/>
      <c r="E1129" s="10"/>
      <c r="H1129" s="512"/>
    </row>
    <row r="1130" spans="1:8" ht="12.75">
      <c r="A1130" s="10"/>
      <c r="B1130" s="10"/>
      <c r="C1130" s="10"/>
      <c r="D1130" s="10"/>
      <c r="E1130" s="10"/>
      <c r="H1130" s="512"/>
    </row>
    <row r="1131" spans="1:8" ht="12.75">
      <c r="A1131" s="10"/>
      <c r="B1131" s="10"/>
      <c r="C1131" s="10"/>
      <c r="D1131" s="10"/>
      <c r="E1131" s="10"/>
      <c r="H1131" s="512"/>
    </row>
    <row r="1132" spans="1:8" ht="12.75">
      <c r="A1132" s="10"/>
      <c r="B1132" s="10"/>
      <c r="C1132" s="10"/>
      <c r="D1132" s="10"/>
      <c r="E1132" s="10"/>
      <c r="H1132" s="512"/>
    </row>
    <row r="1133" spans="1:8" ht="12.75">
      <c r="A1133" s="10"/>
      <c r="B1133" s="10"/>
      <c r="C1133" s="10"/>
      <c r="D1133" s="10"/>
      <c r="E1133" s="10"/>
      <c r="H1133" s="512"/>
    </row>
    <row r="1134" spans="1:8" ht="12.75">
      <c r="A1134" s="10"/>
      <c r="B1134" s="10"/>
      <c r="C1134" s="10"/>
      <c r="D1134" s="10"/>
      <c r="E1134" s="10"/>
      <c r="H1134" s="512"/>
    </row>
    <row r="1135" spans="1:8" ht="12.75">
      <c r="A1135" s="10"/>
      <c r="B1135" s="10"/>
      <c r="C1135" s="10"/>
      <c r="D1135" s="10"/>
      <c r="E1135" s="10"/>
      <c r="H1135" s="512"/>
    </row>
    <row r="1136" spans="1:8" ht="12.75">
      <c r="A1136" s="10"/>
      <c r="B1136" s="10"/>
      <c r="C1136" s="10"/>
      <c r="D1136" s="10"/>
      <c r="E1136" s="10"/>
      <c r="H1136" s="512"/>
    </row>
    <row r="1137" spans="1:8" ht="12.75">
      <c r="A1137" s="10"/>
      <c r="B1137" s="10"/>
      <c r="C1137" s="10"/>
      <c r="D1137" s="10"/>
      <c r="E1137" s="10"/>
      <c r="H1137" s="512"/>
    </row>
    <row r="1138" spans="1:8" ht="12.75">
      <c r="A1138" s="10"/>
      <c r="B1138" s="10"/>
      <c r="C1138" s="10"/>
      <c r="D1138" s="10"/>
      <c r="E1138" s="10"/>
      <c r="H1138" s="512"/>
    </row>
    <row r="1139" spans="1:8" ht="12.75">
      <c r="A1139" s="10"/>
      <c r="B1139" s="10"/>
      <c r="C1139" s="10"/>
      <c r="D1139" s="10"/>
      <c r="E1139" s="10"/>
      <c r="H1139" s="512"/>
    </row>
    <row r="1140" spans="1:8" ht="12.75">
      <c r="A1140" s="10"/>
      <c r="B1140" s="10"/>
      <c r="C1140" s="10"/>
      <c r="D1140" s="10"/>
      <c r="E1140" s="10"/>
      <c r="H1140" s="512"/>
    </row>
    <row r="1141" spans="1:8" ht="12.75">
      <c r="A1141" s="10"/>
      <c r="B1141" s="10"/>
      <c r="C1141" s="10"/>
      <c r="D1141" s="10"/>
      <c r="E1141" s="10"/>
      <c r="H1141" s="512"/>
    </row>
    <row r="1142" spans="1:8" ht="12.75">
      <c r="A1142" s="10"/>
      <c r="B1142" s="10"/>
      <c r="C1142" s="10"/>
      <c r="D1142" s="10"/>
      <c r="E1142" s="10"/>
      <c r="H1142" s="512"/>
    </row>
    <row r="1143" spans="1:8" ht="12.75">
      <c r="A1143" s="10"/>
      <c r="B1143" s="10"/>
      <c r="C1143" s="10"/>
      <c r="D1143" s="10"/>
      <c r="E1143" s="10"/>
      <c r="H1143" s="512"/>
    </row>
    <row r="1144" spans="1:8" ht="12.75">
      <c r="A1144" s="10"/>
      <c r="B1144" s="10"/>
      <c r="C1144" s="10"/>
      <c r="D1144" s="10"/>
      <c r="E1144" s="10"/>
      <c r="H1144" s="512"/>
    </row>
    <row r="1145" spans="1:8" ht="12.75">
      <c r="A1145" s="10"/>
      <c r="B1145" s="10"/>
      <c r="C1145" s="10"/>
      <c r="D1145" s="10"/>
      <c r="E1145" s="10"/>
      <c r="H1145" s="512"/>
    </row>
    <row r="1146" spans="1:8" ht="12.75">
      <c r="A1146" s="10"/>
      <c r="B1146" s="10"/>
      <c r="C1146" s="10"/>
      <c r="D1146" s="10"/>
      <c r="E1146" s="10"/>
      <c r="H1146" s="512"/>
    </row>
    <row r="1147" spans="1:8" ht="12.75">
      <c r="A1147" s="10"/>
      <c r="B1147" s="10"/>
      <c r="C1147" s="10"/>
      <c r="D1147" s="10"/>
      <c r="E1147" s="10"/>
      <c r="H1147" s="512"/>
    </row>
    <row r="1148" spans="1:8" ht="12.75">
      <c r="A1148" s="10"/>
      <c r="B1148" s="10"/>
      <c r="C1148" s="10"/>
      <c r="D1148" s="10"/>
      <c r="E1148" s="10"/>
      <c r="H1148" s="512"/>
    </row>
    <row r="1149" spans="1:8" ht="12.75">
      <c r="A1149" s="10"/>
      <c r="B1149" s="10"/>
      <c r="C1149" s="10"/>
      <c r="D1149" s="10"/>
      <c r="E1149" s="10"/>
      <c r="H1149" s="512"/>
    </row>
    <row r="1150" spans="1:8" ht="12.75">
      <c r="A1150" s="10"/>
      <c r="B1150" s="10"/>
      <c r="C1150" s="10"/>
      <c r="D1150" s="10"/>
      <c r="E1150" s="10"/>
      <c r="H1150" s="512"/>
    </row>
    <row r="1151" spans="1:8" ht="12.75">
      <c r="A1151" s="10"/>
      <c r="B1151" s="10"/>
      <c r="C1151" s="10"/>
      <c r="D1151" s="10"/>
      <c r="E1151" s="10"/>
      <c r="H1151" s="512"/>
    </row>
    <row r="1152" spans="1:8" ht="12.75">
      <c r="A1152" s="10"/>
      <c r="B1152" s="10"/>
      <c r="C1152" s="10"/>
      <c r="D1152" s="10"/>
      <c r="E1152" s="10"/>
      <c r="H1152" s="512"/>
    </row>
    <row r="1153" spans="1:8" ht="12.75">
      <c r="A1153" s="10"/>
      <c r="B1153" s="10"/>
      <c r="C1153" s="10"/>
      <c r="D1153" s="10"/>
      <c r="E1153" s="10"/>
      <c r="H1153" s="512"/>
    </row>
    <row r="1154" spans="1:8" ht="12.75">
      <c r="A1154" s="10"/>
      <c r="B1154" s="10"/>
      <c r="C1154" s="10"/>
      <c r="D1154" s="10"/>
      <c r="E1154" s="10"/>
      <c r="H1154" s="512"/>
    </row>
    <row r="1155" spans="1:8" ht="12.75">
      <c r="A1155" s="10"/>
      <c r="B1155" s="10"/>
      <c r="C1155" s="10"/>
      <c r="D1155" s="10"/>
      <c r="E1155" s="10"/>
      <c r="H1155" s="512"/>
    </row>
    <row r="1156" spans="1:8" ht="12.75">
      <c r="A1156" s="10"/>
      <c r="B1156" s="10"/>
      <c r="C1156" s="10"/>
      <c r="D1156" s="10"/>
      <c r="E1156" s="10"/>
      <c r="H1156" s="512"/>
    </row>
    <row r="1157" spans="1:8" ht="12.75">
      <c r="A1157" s="10"/>
      <c r="B1157" s="10"/>
      <c r="C1157" s="10"/>
      <c r="D1157" s="10"/>
      <c r="E1157" s="10"/>
      <c r="H1157" s="512"/>
    </row>
    <row r="1158" spans="1:8" ht="12.75">
      <c r="A1158" s="10"/>
      <c r="B1158" s="10"/>
      <c r="C1158" s="10"/>
      <c r="D1158" s="10"/>
      <c r="E1158" s="10"/>
      <c r="H1158" s="512"/>
    </row>
    <row r="1159" spans="1:8" ht="12.75">
      <c r="A1159" s="10"/>
      <c r="B1159" s="10"/>
      <c r="C1159" s="10"/>
      <c r="D1159" s="10"/>
      <c r="E1159" s="10"/>
      <c r="H1159" s="512"/>
    </row>
    <row r="1160" spans="1:8" ht="12.75">
      <c r="A1160" s="10"/>
      <c r="B1160" s="10"/>
      <c r="C1160" s="10"/>
      <c r="D1160" s="10"/>
      <c r="E1160" s="10"/>
      <c r="H1160" s="512"/>
    </row>
    <row r="1161" spans="1:8" ht="12.75">
      <c r="A1161" s="10"/>
      <c r="B1161" s="10"/>
      <c r="C1161" s="10"/>
      <c r="D1161" s="10"/>
      <c r="E1161" s="10"/>
      <c r="H1161" s="512"/>
    </row>
    <row r="1162" spans="1:8" ht="12.75">
      <c r="A1162" s="10"/>
      <c r="B1162" s="10"/>
      <c r="C1162" s="10"/>
      <c r="D1162" s="10"/>
      <c r="E1162" s="10"/>
      <c r="H1162" s="512"/>
    </row>
    <row r="1163" spans="1:8" ht="12.75">
      <c r="A1163" s="10"/>
      <c r="B1163" s="10"/>
      <c r="C1163" s="10"/>
      <c r="D1163" s="10"/>
      <c r="E1163" s="10"/>
      <c r="H1163" s="512"/>
    </row>
    <row r="1164" spans="1:8" ht="12.75">
      <c r="A1164" s="10"/>
      <c r="B1164" s="10"/>
      <c r="C1164" s="10"/>
      <c r="D1164" s="10"/>
      <c r="E1164" s="10"/>
      <c r="H1164" s="512"/>
    </row>
    <row r="1165" spans="1:8" ht="12.75">
      <c r="A1165" s="10"/>
      <c r="B1165" s="10"/>
      <c r="C1165" s="10"/>
      <c r="D1165" s="10"/>
      <c r="E1165" s="10"/>
      <c r="H1165" s="512"/>
    </row>
    <row r="1166" spans="1:8" ht="12.75">
      <c r="A1166" s="10"/>
      <c r="B1166" s="10"/>
      <c r="C1166" s="10"/>
      <c r="D1166" s="10"/>
      <c r="E1166" s="10"/>
      <c r="H1166" s="512"/>
    </row>
    <row r="1167" spans="1:8" ht="12.75">
      <c r="A1167" s="10"/>
      <c r="B1167" s="10"/>
      <c r="C1167" s="10"/>
      <c r="D1167" s="10"/>
      <c r="E1167" s="10"/>
      <c r="H1167" s="512"/>
    </row>
    <row r="1168" spans="1:8" ht="12.75">
      <c r="A1168" s="10"/>
      <c r="B1168" s="10"/>
      <c r="C1168" s="10"/>
      <c r="D1168" s="10"/>
      <c r="E1168" s="10"/>
      <c r="H1168" s="512"/>
    </row>
    <row r="1169" spans="1:8" ht="12.75">
      <c r="A1169" s="10"/>
      <c r="B1169" s="10"/>
      <c r="C1169" s="10"/>
      <c r="D1169" s="10"/>
      <c r="E1169" s="10"/>
      <c r="H1169" s="512"/>
    </row>
    <row r="1170" spans="1:8" ht="12.75">
      <c r="A1170" s="10"/>
      <c r="B1170" s="10"/>
      <c r="C1170" s="10"/>
      <c r="D1170" s="10"/>
      <c r="E1170" s="10"/>
      <c r="H1170" s="512"/>
    </row>
    <row r="1171" spans="1:8" ht="12.75">
      <c r="A1171" s="10"/>
      <c r="B1171" s="10"/>
      <c r="C1171" s="10"/>
      <c r="D1171" s="10"/>
      <c r="E1171" s="10"/>
      <c r="H1171" s="512"/>
    </row>
    <row r="1172" spans="1:8" ht="12.75">
      <c r="A1172" s="10"/>
      <c r="B1172" s="10"/>
      <c r="C1172" s="10"/>
      <c r="D1172" s="10"/>
      <c r="E1172" s="10"/>
      <c r="H1172" s="512"/>
    </row>
    <row r="1173" spans="1:8" ht="12.75">
      <c r="A1173" s="10"/>
      <c r="B1173" s="10"/>
      <c r="C1173" s="10"/>
      <c r="D1173" s="10"/>
      <c r="E1173" s="10"/>
      <c r="H1173" s="512"/>
    </row>
    <row r="1174" spans="1:8" ht="12.75">
      <c r="A1174" s="10"/>
      <c r="B1174" s="10"/>
      <c r="C1174" s="10"/>
      <c r="D1174" s="10"/>
      <c r="E1174" s="10"/>
      <c r="H1174" s="512"/>
    </row>
    <row r="1175" spans="1:8" ht="12.75">
      <c r="A1175" s="10"/>
      <c r="B1175" s="10"/>
      <c r="C1175" s="10"/>
      <c r="D1175" s="10"/>
      <c r="E1175" s="10"/>
      <c r="H1175" s="512"/>
    </row>
    <row r="1176" spans="1:8" ht="12.75">
      <c r="A1176" s="10"/>
      <c r="B1176" s="10"/>
      <c r="C1176" s="10"/>
      <c r="D1176" s="10"/>
      <c r="E1176" s="10"/>
      <c r="H1176" s="512"/>
    </row>
    <row r="1177" spans="1:8" ht="12.75">
      <c r="A1177" s="10"/>
      <c r="B1177" s="10"/>
      <c r="C1177" s="10"/>
      <c r="D1177" s="10"/>
      <c r="E1177" s="10"/>
      <c r="H1177" s="512"/>
    </row>
    <row r="1178" spans="1:8" ht="12.75">
      <c r="A1178" s="10"/>
      <c r="B1178" s="10"/>
      <c r="C1178" s="10"/>
      <c r="D1178" s="10"/>
      <c r="E1178" s="10"/>
      <c r="H1178" s="512"/>
    </row>
    <row r="1179" spans="1:8" ht="12.75">
      <c r="A1179" s="10"/>
      <c r="B1179" s="10"/>
      <c r="C1179" s="10"/>
      <c r="D1179" s="10"/>
      <c r="E1179" s="10"/>
      <c r="H1179" s="512"/>
    </row>
    <row r="1180" spans="1:8" ht="12.75">
      <c r="A1180" s="10"/>
      <c r="B1180" s="10"/>
      <c r="C1180" s="10"/>
      <c r="D1180" s="10"/>
      <c r="E1180" s="10"/>
      <c r="H1180" s="512"/>
    </row>
    <row r="1181" spans="1:8" ht="12.75">
      <c r="A1181" s="10"/>
      <c r="B1181" s="10"/>
      <c r="C1181" s="10"/>
      <c r="D1181" s="10"/>
      <c r="E1181" s="10"/>
      <c r="H1181" s="512"/>
    </row>
    <row r="1182" spans="1:8" ht="12.75">
      <c r="A1182" s="10"/>
      <c r="B1182" s="10"/>
      <c r="C1182" s="10"/>
      <c r="D1182" s="10"/>
      <c r="E1182" s="10"/>
      <c r="H1182" s="512"/>
    </row>
    <row r="1183" spans="1:8" ht="12.75">
      <c r="A1183" s="10"/>
      <c r="B1183" s="10"/>
      <c r="C1183" s="10"/>
      <c r="D1183" s="10"/>
      <c r="E1183" s="10"/>
      <c r="H1183" s="512"/>
    </row>
    <row r="1184" spans="1:8" ht="12.75">
      <c r="A1184" s="10"/>
      <c r="B1184" s="10"/>
      <c r="C1184" s="10"/>
      <c r="D1184" s="10"/>
      <c r="E1184" s="10"/>
      <c r="H1184" s="512"/>
    </row>
    <row r="1185" spans="1:8" ht="12.75">
      <c r="A1185" s="10"/>
      <c r="B1185" s="10"/>
      <c r="C1185" s="10"/>
      <c r="D1185" s="10"/>
      <c r="E1185" s="10"/>
      <c r="H1185" s="512"/>
    </row>
    <row r="1186" spans="1:8" ht="12.75">
      <c r="A1186" s="10"/>
      <c r="B1186" s="10"/>
      <c r="C1186" s="10"/>
      <c r="D1186" s="10"/>
      <c r="E1186" s="10"/>
      <c r="H1186" s="512"/>
    </row>
    <row r="1187" spans="1:8" ht="12.75">
      <c r="A1187" s="10"/>
      <c r="B1187" s="10"/>
      <c r="C1187" s="10"/>
      <c r="D1187" s="10"/>
      <c r="E1187" s="10"/>
      <c r="H1187" s="512"/>
    </row>
    <row r="1188" spans="1:8" ht="12.75">
      <c r="A1188" s="10"/>
      <c r="B1188" s="10"/>
      <c r="C1188" s="10"/>
      <c r="D1188" s="10"/>
      <c r="E1188" s="10"/>
      <c r="H1188" s="512"/>
    </row>
    <row r="1189" spans="1:8" ht="12.75">
      <c r="A1189" s="10"/>
      <c r="B1189" s="10"/>
      <c r="C1189" s="10"/>
      <c r="D1189" s="10"/>
      <c r="E1189" s="10"/>
      <c r="H1189" s="512"/>
    </row>
    <row r="1190" spans="1:8" ht="12.75">
      <c r="A1190" s="10"/>
      <c r="B1190" s="10"/>
      <c r="C1190" s="10"/>
      <c r="D1190" s="10"/>
      <c r="E1190" s="10"/>
      <c r="H1190" s="512"/>
    </row>
    <row r="1191" spans="1:8" ht="12.75">
      <c r="A1191" s="10"/>
      <c r="B1191" s="10"/>
      <c r="C1191" s="10"/>
      <c r="D1191" s="10"/>
      <c r="E1191" s="10"/>
      <c r="H1191" s="512"/>
    </row>
    <row r="1192" spans="1:8" ht="12.75">
      <c r="A1192" s="10"/>
      <c r="B1192" s="10"/>
      <c r="C1192" s="10"/>
      <c r="D1192" s="10"/>
      <c r="E1192" s="10"/>
      <c r="H1192" s="512"/>
    </row>
    <row r="1193" spans="1:8" ht="12.75">
      <c r="A1193" s="10"/>
      <c r="B1193" s="10"/>
      <c r="C1193" s="10"/>
      <c r="D1193" s="10"/>
      <c r="E1193" s="10"/>
      <c r="H1193" s="512"/>
    </row>
    <row r="1194" spans="1:8" ht="12.75">
      <c r="A1194" s="10"/>
      <c r="B1194" s="10"/>
      <c r="C1194" s="10"/>
      <c r="D1194" s="10"/>
      <c r="E1194" s="10"/>
      <c r="H1194" s="512"/>
    </row>
    <row r="1195" spans="1:8" ht="12.75">
      <c r="A1195" s="10"/>
      <c r="B1195" s="10"/>
      <c r="C1195" s="10"/>
      <c r="D1195" s="10"/>
      <c r="E1195" s="10"/>
      <c r="H1195" s="512"/>
    </row>
    <row r="1196" spans="1:8" ht="12.75">
      <c r="A1196" s="10"/>
      <c r="B1196" s="10"/>
      <c r="C1196" s="10"/>
      <c r="D1196" s="10"/>
      <c r="E1196" s="10"/>
      <c r="H1196" s="512"/>
    </row>
    <row r="1197" spans="1:8" ht="12.75">
      <c r="A1197" s="10"/>
      <c r="B1197" s="10"/>
      <c r="C1197" s="10"/>
      <c r="D1197" s="10"/>
      <c r="E1197" s="10"/>
      <c r="H1197" s="512"/>
    </row>
    <row r="1198" spans="1:8" ht="12.75">
      <c r="A1198" s="10"/>
      <c r="B1198" s="10"/>
      <c r="C1198" s="10"/>
      <c r="D1198" s="10"/>
      <c r="E1198" s="10"/>
      <c r="H1198" s="512"/>
    </row>
    <row r="1199" spans="1:8" ht="12.75">
      <c r="A1199" s="10"/>
      <c r="B1199" s="10"/>
      <c r="C1199" s="10"/>
      <c r="D1199" s="10"/>
      <c r="E1199" s="10"/>
      <c r="H1199" s="512"/>
    </row>
    <row r="1200" spans="1:8" ht="12.75">
      <c r="A1200" s="10"/>
      <c r="B1200" s="10"/>
      <c r="C1200" s="10"/>
      <c r="D1200" s="10"/>
      <c r="E1200" s="10"/>
      <c r="H1200" s="512"/>
    </row>
    <row r="1201" spans="1:8" ht="12.75">
      <c r="A1201" s="10"/>
      <c r="B1201" s="10"/>
      <c r="C1201" s="10"/>
      <c r="D1201" s="10"/>
      <c r="E1201" s="10"/>
      <c r="H1201" s="512"/>
    </row>
    <row r="1202" spans="1:8" ht="12.75">
      <c r="A1202" s="10"/>
      <c r="B1202" s="10"/>
      <c r="C1202" s="10"/>
      <c r="D1202" s="10"/>
      <c r="E1202" s="10"/>
      <c r="H1202" s="512"/>
    </row>
    <row r="1203" spans="1:8" ht="12.75">
      <c r="A1203" s="10"/>
      <c r="B1203" s="10"/>
      <c r="C1203" s="10"/>
      <c r="D1203" s="10"/>
      <c r="E1203" s="10"/>
      <c r="H1203" s="512"/>
    </row>
    <row r="1204" spans="1:8" ht="12.75">
      <c r="A1204" s="10"/>
      <c r="B1204" s="10"/>
      <c r="C1204" s="10"/>
      <c r="D1204" s="10"/>
      <c r="E1204" s="10"/>
      <c r="H1204" s="512"/>
    </row>
    <row r="1205" spans="1:8" ht="12.75">
      <c r="A1205" s="10"/>
      <c r="B1205" s="10"/>
      <c r="C1205" s="10"/>
      <c r="D1205" s="10"/>
      <c r="E1205" s="10"/>
      <c r="H1205" s="512"/>
    </row>
    <row r="1206" spans="1:8" ht="12.75">
      <c r="A1206" s="10"/>
      <c r="B1206" s="10"/>
      <c r="C1206" s="10"/>
      <c r="D1206" s="10"/>
      <c r="E1206" s="10"/>
      <c r="H1206" s="512"/>
    </row>
    <row r="1207" spans="1:8" ht="12.75">
      <c r="A1207" s="10"/>
      <c r="B1207" s="10"/>
      <c r="C1207" s="10"/>
      <c r="D1207" s="10"/>
      <c r="E1207" s="10"/>
      <c r="H1207" s="512"/>
    </row>
    <row r="1208" spans="1:8" ht="12.75">
      <c r="A1208" s="10"/>
      <c r="B1208" s="10"/>
      <c r="C1208" s="10"/>
      <c r="D1208" s="10"/>
      <c r="E1208" s="10"/>
      <c r="H1208" s="512"/>
    </row>
    <row r="1209" spans="1:8" ht="12.75">
      <c r="A1209" s="10"/>
      <c r="B1209" s="10"/>
      <c r="C1209" s="10"/>
      <c r="D1209" s="10"/>
      <c r="E1209" s="10"/>
      <c r="H1209" s="512"/>
    </row>
    <row r="1210" spans="1:8" ht="12.75">
      <c r="A1210" s="10"/>
      <c r="B1210" s="10"/>
      <c r="C1210" s="10"/>
      <c r="D1210" s="10"/>
      <c r="E1210" s="10"/>
      <c r="H1210" s="512"/>
    </row>
    <row r="1211" spans="1:8" ht="12.75">
      <c r="A1211" s="10"/>
      <c r="B1211" s="10"/>
      <c r="C1211" s="10"/>
      <c r="D1211" s="10"/>
      <c r="E1211" s="10"/>
      <c r="H1211" s="512"/>
    </row>
    <row r="1212" spans="1:8" ht="12.75">
      <c r="A1212" s="10"/>
      <c r="B1212" s="10"/>
      <c r="C1212" s="10"/>
      <c r="D1212" s="10"/>
      <c r="E1212" s="10"/>
      <c r="H1212" s="512"/>
    </row>
    <row r="1213" spans="1:8" ht="12.75">
      <c r="A1213" s="10"/>
      <c r="B1213" s="10"/>
      <c r="C1213" s="10"/>
      <c r="D1213" s="10"/>
      <c r="E1213" s="10"/>
      <c r="H1213" s="512"/>
    </row>
    <row r="1214" spans="1:8" ht="12.75">
      <c r="A1214" s="10"/>
      <c r="B1214" s="10"/>
      <c r="C1214" s="10"/>
      <c r="D1214" s="10"/>
      <c r="E1214" s="10"/>
      <c r="H1214" s="512"/>
    </row>
    <row r="1215" spans="1:8" ht="12.75">
      <c r="A1215" s="10"/>
      <c r="B1215" s="10"/>
      <c r="C1215" s="10"/>
      <c r="D1215" s="10"/>
      <c r="E1215" s="10"/>
      <c r="H1215" s="512"/>
    </row>
    <row r="1216" spans="1:8" ht="12.75">
      <c r="A1216" s="10"/>
      <c r="B1216" s="10"/>
      <c r="C1216" s="10"/>
      <c r="D1216" s="10"/>
      <c r="E1216" s="10"/>
      <c r="H1216" s="512"/>
    </row>
    <row r="1217" spans="1:8" ht="12.75">
      <c r="A1217" s="10"/>
      <c r="B1217" s="10"/>
      <c r="C1217" s="10"/>
      <c r="D1217" s="10"/>
      <c r="E1217" s="10"/>
      <c r="H1217" s="512"/>
    </row>
    <row r="1218" spans="1:8" ht="12.75">
      <c r="A1218" s="10"/>
      <c r="B1218" s="10"/>
      <c r="C1218" s="10"/>
      <c r="D1218" s="10"/>
      <c r="E1218" s="10"/>
      <c r="H1218" s="512"/>
    </row>
    <row r="1219" spans="1:8" ht="12.75">
      <c r="A1219" s="10"/>
      <c r="B1219" s="10"/>
      <c r="C1219" s="10"/>
      <c r="D1219" s="10"/>
      <c r="E1219" s="10"/>
      <c r="H1219" s="512"/>
    </row>
    <row r="1220" spans="1:8" ht="12.75">
      <c r="A1220" s="10"/>
      <c r="B1220" s="10"/>
      <c r="C1220" s="10"/>
      <c r="D1220" s="10"/>
      <c r="E1220" s="10"/>
      <c r="H1220" s="512"/>
    </row>
    <row r="1221" spans="1:8" ht="12.75">
      <c r="A1221" s="10"/>
      <c r="B1221" s="10"/>
      <c r="C1221" s="10"/>
      <c r="D1221" s="10"/>
      <c r="E1221" s="10"/>
      <c r="H1221" s="512"/>
    </row>
    <row r="1222" spans="1:8" ht="12.75">
      <c r="A1222" s="10"/>
      <c r="B1222" s="10"/>
      <c r="C1222" s="10"/>
      <c r="D1222" s="10"/>
      <c r="E1222" s="10"/>
      <c r="H1222" s="512"/>
    </row>
    <row r="1223" spans="1:8" ht="12.75">
      <c r="A1223" s="10"/>
      <c r="B1223" s="10"/>
      <c r="C1223" s="10"/>
      <c r="D1223" s="10"/>
      <c r="E1223" s="10"/>
      <c r="H1223" s="512"/>
    </row>
    <row r="1224" spans="1:8" ht="12.75">
      <c r="A1224" s="10"/>
      <c r="B1224" s="10"/>
      <c r="C1224" s="10"/>
      <c r="D1224" s="10"/>
      <c r="E1224" s="10"/>
      <c r="H1224" s="512"/>
    </row>
    <row r="1225" spans="1:8" ht="12.75">
      <c r="A1225" s="10"/>
      <c r="B1225" s="10"/>
      <c r="C1225" s="10"/>
      <c r="D1225" s="10"/>
      <c r="E1225" s="10"/>
      <c r="H1225" s="512"/>
    </row>
    <row r="1226" spans="1:8" ht="12.75">
      <c r="A1226" s="10"/>
      <c r="B1226" s="10"/>
      <c r="C1226" s="10"/>
      <c r="D1226" s="10"/>
      <c r="E1226" s="10"/>
      <c r="H1226" s="512"/>
    </row>
    <row r="1227" spans="1:8" ht="12.75">
      <c r="A1227" s="10"/>
      <c r="B1227" s="10"/>
      <c r="C1227" s="10"/>
      <c r="D1227" s="10"/>
      <c r="E1227" s="10"/>
      <c r="H1227" s="512"/>
    </row>
    <row r="1228" spans="1:8" ht="12.75">
      <c r="A1228" s="10"/>
      <c r="B1228" s="10"/>
      <c r="C1228" s="10"/>
      <c r="D1228" s="10"/>
      <c r="E1228" s="10"/>
      <c r="H1228" s="512"/>
    </row>
    <row r="1229" spans="1:8" ht="12.75">
      <c r="A1229" s="10"/>
      <c r="B1229" s="10"/>
      <c r="C1229" s="10"/>
      <c r="D1229" s="10"/>
      <c r="E1229" s="10"/>
      <c r="H1229" s="512"/>
    </row>
    <row r="1230" spans="1:8" ht="12.75">
      <c r="A1230" s="10"/>
      <c r="B1230" s="10"/>
      <c r="C1230" s="10"/>
      <c r="D1230" s="10"/>
      <c r="E1230" s="10"/>
      <c r="H1230" s="512"/>
    </row>
    <row r="1231" spans="1:8" ht="12.75">
      <c r="A1231" s="10"/>
      <c r="B1231" s="10"/>
      <c r="C1231" s="10"/>
      <c r="D1231" s="10"/>
      <c r="E1231" s="10"/>
      <c r="H1231" s="512"/>
    </row>
    <row r="1232" spans="1:8" ht="12.75">
      <c r="A1232" s="10"/>
      <c r="B1232" s="10"/>
      <c r="C1232" s="10"/>
      <c r="D1232" s="10"/>
      <c r="E1232" s="10"/>
      <c r="H1232" s="512"/>
    </row>
    <row r="1233" spans="1:8" ht="12.75">
      <c r="A1233" s="10"/>
      <c r="B1233" s="10"/>
      <c r="C1233" s="10"/>
      <c r="D1233" s="10"/>
      <c r="E1233" s="10"/>
      <c r="H1233" s="512"/>
    </row>
    <row r="1234" spans="1:8" ht="12.75">
      <c r="A1234" s="10"/>
      <c r="B1234" s="10"/>
      <c r="C1234" s="10"/>
      <c r="D1234" s="10"/>
      <c r="E1234" s="10"/>
      <c r="H1234" s="512"/>
    </row>
    <row r="1235" spans="1:8" ht="12.75">
      <c r="A1235" s="10"/>
      <c r="B1235" s="10"/>
      <c r="C1235" s="10"/>
      <c r="D1235" s="10"/>
      <c r="E1235" s="10"/>
      <c r="H1235" s="512"/>
    </row>
    <row r="1236" spans="1:8" ht="12.75">
      <c r="A1236" s="10"/>
      <c r="B1236" s="10"/>
      <c r="C1236" s="10"/>
      <c r="D1236" s="10"/>
      <c r="E1236" s="10"/>
      <c r="H1236" s="512"/>
    </row>
    <row r="1237" spans="1:8" ht="12.75">
      <c r="A1237" s="10"/>
      <c r="B1237" s="10"/>
      <c r="C1237" s="10"/>
      <c r="D1237" s="10"/>
      <c r="E1237" s="10"/>
      <c r="H1237" s="512"/>
    </row>
    <row r="1238" spans="1:8" ht="12.75">
      <c r="A1238" s="10"/>
      <c r="B1238" s="10"/>
      <c r="C1238" s="10"/>
      <c r="D1238" s="10"/>
      <c r="E1238" s="10"/>
      <c r="H1238" s="512"/>
    </row>
    <row r="1239" spans="1:8" ht="12.75">
      <c r="A1239" s="10"/>
      <c r="B1239" s="10"/>
      <c r="C1239" s="10"/>
      <c r="D1239" s="10"/>
      <c r="E1239" s="10"/>
      <c r="H1239" s="512"/>
    </row>
    <row r="1240" spans="1:8" ht="12.75">
      <c r="A1240" s="10"/>
      <c r="B1240" s="10"/>
      <c r="C1240" s="10"/>
      <c r="D1240" s="10"/>
      <c r="E1240" s="10"/>
      <c r="H1240" s="512"/>
    </row>
    <row r="1241" spans="1:8" ht="12.75">
      <c r="A1241" s="10"/>
      <c r="B1241" s="10"/>
      <c r="C1241" s="10"/>
      <c r="D1241" s="10"/>
      <c r="E1241" s="10"/>
      <c r="H1241" s="512"/>
    </row>
    <row r="1242" spans="1:8" ht="12.75">
      <c r="A1242" s="10"/>
      <c r="B1242" s="10"/>
      <c r="C1242" s="10"/>
      <c r="D1242" s="10"/>
      <c r="E1242" s="10"/>
      <c r="H1242" s="512"/>
    </row>
    <row r="1243" spans="1:8" ht="12.75">
      <c r="A1243" s="10"/>
      <c r="B1243" s="10"/>
      <c r="C1243" s="10"/>
      <c r="D1243" s="10"/>
      <c r="E1243" s="10"/>
      <c r="H1243" s="512"/>
    </row>
    <row r="1244" spans="1:8" ht="12.75">
      <c r="A1244" s="10"/>
      <c r="B1244" s="10"/>
      <c r="C1244" s="10"/>
      <c r="D1244" s="10"/>
      <c r="E1244" s="10"/>
      <c r="H1244" s="512"/>
    </row>
    <row r="1245" spans="1:8" ht="12.75">
      <c r="A1245" s="10"/>
      <c r="B1245" s="10"/>
      <c r="C1245" s="10"/>
      <c r="D1245" s="10"/>
      <c r="E1245" s="10"/>
      <c r="H1245" s="512"/>
    </row>
    <row r="1246" spans="1:8" ht="12.75">
      <c r="A1246" s="10"/>
      <c r="B1246" s="10"/>
      <c r="C1246" s="10"/>
      <c r="D1246" s="10"/>
      <c r="E1246" s="10"/>
      <c r="H1246" s="512"/>
    </row>
    <row r="1247" spans="1:8" ht="12.75">
      <c r="A1247" s="10"/>
      <c r="B1247" s="10"/>
      <c r="C1247" s="10"/>
      <c r="D1247" s="10"/>
      <c r="E1247" s="10"/>
      <c r="H1247" s="512"/>
    </row>
    <row r="1248" spans="1:8" ht="12.75">
      <c r="A1248" s="10"/>
      <c r="B1248" s="10"/>
      <c r="C1248" s="10"/>
      <c r="D1248" s="10"/>
      <c r="E1248" s="10"/>
      <c r="H1248" s="512"/>
    </row>
    <row r="1249" spans="1:8" ht="12.75">
      <c r="A1249" s="10"/>
      <c r="B1249" s="10"/>
      <c r="C1249" s="10"/>
      <c r="D1249" s="10"/>
      <c r="E1249" s="10"/>
      <c r="H1249" s="512"/>
    </row>
    <row r="1250" spans="1:8" ht="12.75">
      <c r="A1250" s="10"/>
      <c r="B1250" s="10"/>
      <c r="C1250" s="10"/>
      <c r="D1250" s="10"/>
      <c r="E1250" s="10"/>
      <c r="H1250" s="512"/>
    </row>
    <row r="1251" spans="1:8" ht="12.75">
      <c r="A1251" s="10"/>
      <c r="B1251" s="10"/>
      <c r="C1251" s="10"/>
      <c r="D1251" s="10"/>
      <c r="E1251" s="10"/>
      <c r="H1251" s="512"/>
    </row>
    <row r="1252" spans="1:8" ht="12.75">
      <c r="A1252" s="10"/>
      <c r="B1252" s="10"/>
      <c r="C1252" s="10"/>
      <c r="D1252" s="10"/>
      <c r="E1252" s="10"/>
      <c r="H1252" s="512"/>
    </row>
    <row r="1253" spans="1:8" ht="12.75">
      <c r="A1253" s="10"/>
      <c r="B1253" s="10"/>
      <c r="C1253" s="10"/>
      <c r="D1253" s="10"/>
      <c r="E1253" s="10"/>
      <c r="H1253" s="512"/>
    </row>
    <row r="1254" spans="1:8" ht="12.75">
      <c r="A1254" s="10"/>
      <c r="B1254" s="10"/>
      <c r="C1254" s="10"/>
      <c r="D1254" s="10"/>
      <c r="E1254" s="10"/>
      <c r="H1254" s="512"/>
    </row>
    <row r="1255" spans="1:8" ht="12.75">
      <c r="A1255" s="10"/>
      <c r="B1255" s="10"/>
      <c r="C1255" s="10"/>
      <c r="D1255" s="10"/>
      <c r="E1255" s="10"/>
      <c r="H1255" s="512"/>
    </row>
    <row r="1256" spans="1:8" ht="12.75">
      <c r="A1256" s="10"/>
      <c r="B1256" s="10"/>
      <c r="C1256" s="10"/>
      <c r="D1256" s="10"/>
      <c r="E1256" s="10"/>
      <c r="H1256" s="512"/>
    </row>
    <row r="1257" spans="1:8" ht="12.75">
      <c r="A1257" s="10"/>
      <c r="B1257" s="10"/>
      <c r="C1257" s="10"/>
      <c r="D1257" s="10"/>
      <c r="E1257" s="10"/>
      <c r="H1257" s="512"/>
    </row>
    <row r="1258" spans="1:8" ht="12.75">
      <c r="A1258" s="10"/>
      <c r="B1258" s="10"/>
      <c r="C1258" s="10"/>
      <c r="D1258" s="10"/>
      <c r="E1258" s="10"/>
      <c r="H1258" s="512"/>
    </row>
    <row r="1259" spans="1:8" ht="12.75">
      <c r="A1259" s="10"/>
      <c r="B1259" s="10"/>
      <c r="C1259" s="10"/>
      <c r="D1259" s="10"/>
      <c r="E1259" s="10"/>
      <c r="H1259" s="512"/>
    </row>
    <row r="1260" spans="1:8" ht="12.75">
      <c r="A1260" s="10"/>
      <c r="B1260" s="10"/>
      <c r="C1260" s="10"/>
      <c r="D1260" s="10"/>
      <c r="E1260" s="10"/>
      <c r="H1260" s="512"/>
    </row>
    <row r="1261" spans="1:8" ht="12.75">
      <c r="A1261" s="10"/>
      <c r="B1261" s="10"/>
      <c r="C1261" s="10"/>
      <c r="D1261" s="10"/>
      <c r="E1261" s="10"/>
      <c r="H1261" s="512"/>
    </row>
    <row r="1262" spans="1:8" ht="12.75">
      <c r="A1262" s="10"/>
      <c r="B1262" s="10"/>
      <c r="C1262" s="10"/>
      <c r="D1262" s="10"/>
      <c r="E1262" s="10"/>
      <c r="H1262" s="512"/>
    </row>
    <row r="1263" spans="1:8" ht="12.75">
      <c r="A1263" s="10"/>
      <c r="B1263" s="10"/>
      <c r="C1263" s="10"/>
      <c r="D1263" s="10"/>
      <c r="E1263" s="10"/>
      <c r="H1263" s="512"/>
    </row>
    <row r="1264" spans="1:8" ht="12.75">
      <c r="A1264" s="10"/>
      <c r="B1264" s="10"/>
      <c r="C1264" s="10"/>
      <c r="D1264" s="10"/>
      <c r="E1264" s="10"/>
      <c r="H1264" s="512"/>
    </row>
    <row r="1265" spans="1:8" ht="12.75">
      <c r="A1265" s="10"/>
      <c r="B1265" s="10"/>
      <c r="C1265" s="10"/>
      <c r="D1265" s="10"/>
      <c r="E1265" s="10"/>
      <c r="H1265" s="512"/>
    </row>
    <row r="1266" spans="1:8" ht="12.75">
      <c r="A1266" s="10"/>
      <c r="B1266" s="10"/>
      <c r="C1266" s="10"/>
      <c r="D1266" s="10"/>
      <c r="E1266" s="10"/>
      <c r="H1266" s="512"/>
    </row>
    <row r="1267" spans="1:8" ht="12.75">
      <c r="A1267" s="10"/>
      <c r="B1267" s="10"/>
      <c r="C1267" s="10"/>
      <c r="D1267" s="10"/>
      <c r="E1267" s="10"/>
      <c r="H1267" s="512"/>
    </row>
    <row r="1268" spans="1:8" ht="12.75">
      <c r="A1268" s="10"/>
      <c r="B1268" s="10"/>
      <c r="C1268" s="10"/>
      <c r="D1268" s="10"/>
      <c r="E1268" s="10"/>
      <c r="H1268" s="512"/>
    </row>
    <row r="1269" spans="1:8" ht="12.75">
      <c r="A1269" s="10"/>
      <c r="B1269" s="10"/>
      <c r="C1269" s="10"/>
      <c r="D1269" s="10"/>
      <c r="E1269" s="10"/>
      <c r="H1269" s="512"/>
    </row>
    <row r="1270" spans="1:8" ht="12.75">
      <c r="A1270" s="10"/>
      <c r="B1270" s="10"/>
      <c r="C1270" s="10"/>
      <c r="D1270" s="10"/>
      <c r="E1270" s="10"/>
      <c r="H1270" s="512"/>
    </row>
    <row r="1271" spans="1:8" ht="12.75">
      <c r="A1271" s="10"/>
      <c r="B1271" s="10"/>
      <c r="C1271" s="10"/>
      <c r="D1271" s="10"/>
      <c r="E1271" s="10"/>
      <c r="H1271" s="512"/>
    </row>
    <row r="1272" spans="1:8" ht="12.75">
      <c r="A1272" s="10"/>
      <c r="B1272" s="10"/>
      <c r="C1272" s="10"/>
      <c r="D1272" s="10"/>
      <c r="E1272" s="10"/>
      <c r="H1272" s="512"/>
    </row>
    <row r="1273" spans="1:8" ht="12.75">
      <c r="A1273" s="10"/>
      <c r="B1273" s="10"/>
      <c r="C1273" s="10"/>
      <c r="D1273" s="10"/>
      <c r="E1273" s="10"/>
      <c r="H1273" s="512"/>
    </row>
    <row r="1274" spans="1:8" ht="12.75">
      <c r="A1274" s="10"/>
      <c r="B1274" s="10"/>
      <c r="C1274" s="10"/>
      <c r="D1274" s="10"/>
      <c r="E1274" s="10"/>
      <c r="H1274" s="512"/>
    </row>
    <row r="1275" spans="1:8" ht="12.75">
      <c r="A1275" s="10"/>
      <c r="B1275" s="10"/>
      <c r="C1275" s="10"/>
      <c r="D1275" s="10"/>
      <c r="E1275" s="10"/>
      <c r="H1275" s="512"/>
    </row>
    <row r="1276" spans="1:8" ht="12.75">
      <c r="A1276" s="10"/>
      <c r="B1276" s="10"/>
      <c r="C1276" s="10"/>
      <c r="D1276" s="10"/>
      <c r="E1276" s="10"/>
      <c r="H1276" s="512"/>
    </row>
    <row r="1277" spans="1:8" ht="12.75">
      <c r="A1277" s="10"/>
      <c r="B1277" s="10"/>
      <c r="C1277" s="10"/>
      <c r="D1277" s="10"/>
      <c r="E1277" s="10"/>
      <c r="H1277" s="512"/>
    </row>
    <row r="1278" spans="1:8" ht="12.75">
      <c r="A1278" s="10"/>
      <c r="B1278" s="10"/>
      <c r="C1278" s="10"/>
      <c r="D1278" s="10"/>
      <c r="E1278" s="10"/>
      <c r="H1278" s="512"/>
    </row>
    <row r="1279" spans="1:8" ht="12.75">
      <c r="A1279" s="10"/>
      <c r="B1279" s="10"/>
      <c r="C1279" s="10"/>
      <c r="D1279" s="10"/>
      <c r="E1279" s="10"/>
      <c r="H1279" s="512"/>
    </row>
    <row r="1280" spans="1:8" ht="12.75">
      <c r="A1280" s="10"/>
      <c r="B1280" s="10"/>
      <c r="C1280" s="10"/>
      <c r="D1280" s="10"/>
      <c r="E1280" s="10"/>
      <c r="H1280" s="512"/>
    </row>
    <row r="1281" spans="1:8" ht="12.75">
      <c r="A1281" s="10"/>
      <c r="B1281" s="10"/>
      <c r="C1281" s="10"/>
      <c r="D1281" s="10"/>
      <c r="E1281" s="10"/>
      <c r="H1281" s="512"/>
    </row>
    <row r="1282" spans="1:8" ht="12.75">
      <c r="A1282" s="10"/>
      <c r="B1282" s="10"/>
      <c r="C1282" s="10"/>
      <c r="D1282" s="10"/>
      <c r="E1282" s="10"/>
      <c r="H1282" s="512"/>
    </row>
    <row r="1283" spans="1:8" ht="12.75">
      <c r="A1283" s="10"/>
      <c r="B1283" s="10"/>
      <c r="C1283" s="10"/>
      <c r="D1283" s="10"/>
      <c r="E1283" s="10"/>
      <c r="H1283" s="512"/>
    </row>
    <row r="1284" spans="1:8" ht="12.75">
      <c r="A1284" s="10"/>
      <c r="B1284" s="10"/>
      <c r="C1284" s="10"/>
      <c r="D1284" s="10"/>
      <c r="E1284" s="10"/>
      <c r="H1284" s="512"/>
    </row>
    <row r="1285" spans="1:8" ht="12.75">
      <c r="A1285" s="10"/>
      <c r="B1285" s="10"/>
      <c r="C1285" s="10"/>
      <c r="D1285" s="10"/>
      <c r="E1285" s="10"/>
      <c r="H1285" s="512"/>
    </row>
    <row r="1286" spans="1:8" ht="12.75">
      <c r="A1286" s="10"/>
      <c r="B1286" s="10"/>
      <c r="C1286" s="10"/>
      <c r="D1286" s="10"/>
      <c r="E1286" s="10"/>
      <c r="H1286" s="512"/>
    </row>
    <row r="1287" spans="1:8" ht="12.75">
      <c r="A1287" s="10"/>
      <c r="B1287" s="10"/>
      <c r="C1287" s="10"/>
      <c r="D1287" s="10"/>
      <c r="E1287" s="10"/>
      <c r="H1287" s="512"/>
    </row>
    <row r="1288" spans="1:8" ht="12.75">
      <c r="A1288" s="10"/>
      <c r="B1288" s="10"/>
      <c r="C1288" s="10"/>
      <c r="D1288" s="10"/>
      <c r="E1288" s="10"/>
      <c r="H1288" s="512"/>
    </row>
    <row r="1289" spans="1:8" ht="12.75">
      <c r="A1289" s="10"/>
      <c r="B1289" s="10"/>
      <c r="C1289" s="10"/>
      <c r="D1289" s="10"/>
      <c r="E1289" s="10"/>
      <c r="H1289" s="512"/>
    </row>
    <row r="1290" spans="1:8" ht="12.75">
      <c r="A1290" s="10"/>
      <c r="B1290" s="10"/>
      <c r="C1290" s="10"/>
      <c r="D1290" s="10"/>
      <c r="E1290" s="10"/>
      <c r="H1290" s="512"/>
    </row>
    <row r="1291" spans="1:8" ht="12.75">
      <c r="A1291" s="10"/>
      <c r="B1291" s="10"/>
      <c r="C1291" s="10"/>
      <c r="D1291" s="10"/>
      <c r="E1291" s="10"/>
      <c r="H1291" s="512"/>
    </row>
    <row r="1292" spans="1:8" ht="12.75">
      <c r="A1292" s="10"/>
      <c r="B1292" s="10"/>
      <c r="C1292" s="10"/>
      <c r="D1292" s="10"/>
      <c r="E1292" s="10"/>
      <c r="H1292" s="512"/>
    </row>
    <row r="1293" spans="1:8" ht="12.75">
      <c r="A1293" s="10"/>
      <c r="B1293" s="10"/>
      <c r="C1293" s="10"/>
      <c r="D1293" s="10"/>
      <c r="E1293" s="10"/>
      <c r="H1293" s="512"/>
    </row>
    <row r="1294" spans="1:8" ht="12.75">
      <c r="A1294" s="10"/>
      <c r="B1294" s="10"/>
      <c r="C1294" s="10"/>
      <c r="D1294" s="10"/>
      <c r="E1294" s="10"/>
      <c r="H1294" s="512"/>
    </row>
    <row r="1295" spans="1:8" ht="12.75">
      <c r="A1295" s="10"/>
      <c r="B1295" s="10"/>
      <c r="C1295" s="10"/>
      <c r="D1295" s="10"/>
      <c r="E1295" s="10"/>
      <c r="H1295" s="512"/>
    </row>
    <row r="1296" spans="1:8" ht="12.75">
      <c r="A1296" s="10"/>
      <c r="B1296" s="10"/>
      <c r="C1296" s="10"/>
      <c r="D1296" s="10"/>
      <c r="E1296" s="10"/>
      <c r="H1296" s="512"/>
    </row>
    <row r="1297" spans="1:8" ht="12.75">
      <c r="A1297" s="10"/>
      <c r="B1297" s="10"/>
      <c r="C1297" s="10"/>
      <c r="D1297" s="10"/>
      <c r="E1297" s="10"/>
      <c r="H1297" s="512"/>
    </row>
    <row r="1298" spans="1:8" ht="12.75">
      <c r="A1298" s="10"/>
      <c r="B1298" s="10"/>
      <c r="C1298" s="10"/>
      <c r="D1298" s="10"/>
      <c r="E1298" s="10"/>
      <c r="H1298" s="512"/>
    </row>
    <row r="1299" spans="1:8" ht="12.75">
      <c r="A1299" s="10"/>
      <c r="B1299" s="10"/>
      <c r="C1299" s="10"/>
      <c r="D1299" s="10"/>
      <c r="E1299" s="10"/>
      <c r="H1299" s="512"/>
    </row>
    <row r="1300" spans="1:8" ht="12.75">
      <c r="A1300" s="10"/>
      <c r="B1300" s="10"/>
      <c r="C1300" s="10"/>
      <c r="D1300" s="10"/>
      <c r="E1300" s="10"/>
      <c r="H1300" s="512"/>
    </row>
    <row r="1301" spans="1:8" ht="12.75">
      <c r="A1301" s="10"/>
      <c r="B1301" s="10"/>
      <c r="C1301" s="10"/>
      <c r="D1301" s="10"/>
      <c r="E1301" s="10"/>
      <c r="H1301" s="512"/>
    </row>
    <row r="1302" spans="1:8" ht="12.75">
      <c r="A1302" s="10"/>
      <c r="B1302" s="10"/>
      <c r="C1302" s="10"/>
      <c r="D1302" s="10"/>
      <c r="E1302" s="10"/>
      <c r="H1302" s="512"/>
    </row>
    <row r="1303" spans="1:8" ht="12.75">
      <c r="A1303" s="10"/>
      <c r="B1303" s="10"/>
      <c r="C1303" s="10"/>
      <c r="D1303" s="10"/>
      <c r="E1303" s="10"/>
      <c r="H1303" s="512"/>
    </row>
    <row r="1304" spans="1:8" ht="12.75">
      <c r="A1304" s="10"/>
      <c r="B1304" s="10"/>
      <c r="C1304" s="10"/>
      <c r="D1304" s="10"/>
      <c r="E1304" s="10"/>
      <c r="H1304" s="512"/>
    </row>
    <row r="1305" spans="1:8" ht="12.75">
      <c r="A1305" s="10"/>
      <c r="B1305" s="10"/>
      <c r="C1305" s="10"/>
      <c r="D1305" s="10"/>
      <c r="E1305" s="10"/>
      <c r="H1305" s="512"/>
    </row>
    <row r="1306" spans="1:8" ht="12.75">
      <c r="A1306" s="10"/>
      <c r="B1306" s="10"/>
      <c r="C1306" s="10"/>
      <c r="D1306" s="10"/>
      <c r="E1306" s="10"/>
      <c r="H1306" s="512"/>
    </row>
    <row r="1307" spans="1:8" ht="12.75">
      <c r="A1307" s="10"/>
      <c r="B1307" s="10"/>
      <c r="C1307" s="10"/>
      <c r="D1307" s="10"/>
      <c r="E1307" s="10"/>
      <c r="H1307" s="512"/>
    </row>
    <row r="1308" spans="1:8" ht="12.75">
      <c r="A1308" s="10"/>
      <c r="B1308" s="10"/>
      <c r="C1308" s="10"/>
      <c r="D1308" s="10"/>
      <c r="E1308" s="10"/>
      <c r="H1308" s="512"/>
    </row>
    <row r="1309" spans="1:8" ht="12.75">
      <c r="A1309" s="10"/>
      <c r="B1309" s="10"/>
      <c r="C1309" s="10"/>
      <c r="D1309" s="10"/>
      <c r="E1309" s="10"/>
      <c r="H1309" s="512"/>
    </row>
    <row r="1310" spans="1:8" ht="12.75">
      <c r="A1310" s="10"/>
      <c r="B1310" s="10"/>
      <c r="C1310" s="10"/>
      <c r="D1310" s="10"/>
      <c r="E1310" s="10"/>
      <c r="H1310" s="512"/>
    </row>
    <row r="1311" spans="1:8" ht="12.75">
      <c r="A1311" s="10"/>
      <c r="B1311" s="10"/>
      <c r="C1311" s="10"/>
      <c r="D1311" s="10"/>
      <c r="E1311" s="10"/>
      <c r="H1311" s="512"/>
    </row>
    <row r="1312" spans="1:8" ht="12.75">
      <c r="A1312" s="10"/>
      <c r="B1312" s="10"/>
      <c r="C1312" s="10"/>
      <c r="D1312" s="10"/>
      <c r="E1312" s="10"/>
      <c r="H1312" s="512"/>
    </row>
    <row r="1313" spans="1:8" ht="12.75">
      <c r="A1313" s="10"/>
      <c r="B1313" s="10"/>
      <c r="C1313" s="10"/>
      <c r="D1313" s="10"/>
      <c r="E1313" s="10"/>
      <c r="H1313" s="512"/>
    </row>
    <row r="1314" spans="1:8" ht="12.75">
      <c r="A1314" s="10"/>
      <c r="B1314" s="10"/>
      <c r="C1314" s="10"/>
      <c r="D1314" s="10"/>
      <c r="E1314" s="10"/>
      <c r="H1314" s="512"/>
    </row>
    <row r="1315" spans="1:8" ht="12.75">
      <c r="A1315" s="10"/>
      <c r="B1315" s="10"/>
      <c r="C1315" s="10"/>
      <c r="D1315" s="10"/>
      <c r="E1315" s="10"/>
      <c r="H1315" s="512"/>
    </row>
    <row r="1316" spans="1:8" ht="12.75">
      <c r="A1316" s="10"/>
      <c r="B1316" s="10"/>
      <c r="C1316" s="10"/>
      <c r="D1316" s="10"/>
      <c r="E1316" s="10"/>
      <c r="H1316" s="512"/>
    </row>
    <row r="1317" spans="1:8" ht="12.75">
      <c r="A1317" s="10"/>
      <c r="B1317" s="10"/>
      <c r="C1317" s="10"/>
      <c r="D1317" s="10"/>
      <c r="E1317" s="10"/>
      <c r="H1317" s="512"/>
    </row>
    <row r="1318" spans="1:8" ht="12.75">
      <c r="A1318" s="10"/>
      <c r="B1318" s="10"/>
      <c r="C1318" s="10"/>
      <c r="D1318" s="10"/>
      <c r="E1318" s="10"/>
      <c r="H1318" s="512"/>
    </row>
    <row r="1319" spans="1:8" ht="12.75">
      <c r="A1319" s="10"/>
      <c r="B1319" s="10"/>
      <c r="C1319" s="10"/>
      <c r="D1319" s="10"/>
      <c r="E1319" s="10"/>
      <c r="H1319" s="512"/>
    </row>
    <row r="1320" spans="1:8" ht="12.75">
      <c r="A1320" s="10"/>
      <c r="B1320" s="10"/>
      <c r="C1320" s="10"/>
      <c r="D1320" s="10"/>
      <c r="E1320" s="10"/>
      <c r="H1320" s="512"/>
    </row>
    <row r="1321" spans="1:8" ht="12.75">
      <c r="A1321" s="10"/>
      <c r="B1321" s="10"/>
      <c r="C1321" s="10"/>
      <c r="D1321" s="10"/>
      <c r="E1321" s="10"/>
      <c r="H1321" s="512"/>
    </row>
    <row r="1322" spans="1:8" ht="12.75">
      <c r="A1322" s="10"/>
      <c r="B1322" s="10"/>
      <c r="C1322" s="10"/>
      <c r="D1322" s="10"/>
      <c r="E1322" s="10"/>
      <c r="H1322" s="512"/>
    </row>
    <row r="1323" spans="1:8" ht="12.75">
      <c r="A1323" s="10"/>
      <c r="B1323" s="10"/>
      <c r="C1323" s="10"/>
      <c r="D1323" s="10"/>
      <c r="E1323" s="10"/>
      <c r="H1323" s="512"/>
    </row>
    <row r="1324" spans="1:8" ht="12.75">
      <c r="A1324" s="10"/>
      <c r="B1324" s="10"/>
      <c r="C1324" s="10"/>
      <c r="D1324" s="10"/>
      <c r="E1324" s="10"/>
      <c r="H1324" s="512"/>
    </row>
    <row r="1325" spans="1:8" ht="12.75">
      <c r="A1325" s="10"/>
      <c r="B1325" s="10"/>
      <c r="C1325" s="10"/>
      <c r="D1325" s="10"/>
      <c r="E1325" s="10"/>
      <c r="H1325" s="512"/>
    </row>
    <row r="1326" spans="1:8" ht="12.75">
      <c r="A1326" s="10"/>
      <c r="B1326" s="10"/>
      <c r="C1326" s="10"/>
      <c r="D1326" s="10"/>
      <c r="E1326" s="10"/>
      <c r="H1326" s="512"/>
    </row>
    <row r="1327" spans="1:8" ht="12.75">
      <c r="A1327" s="10"/>
      <c r="B1327" s="10"/>
      <c r="C1327" s="10"/>
      <c r="D1327" s="10"/>
      <c r="E1327" s="10"/>
      <c r="H1327" s="512"/>
    </row>
    <row r="1328" spans="1:8" ht="12.75">
      <c r="A1328" s="10"/>
      <c r="B1328" s="10"/>
      <c r="C1328" s="10"/>
      <c r="D1328" s="10"/>
      <c r="E1328" s="10"/>
      <c r="H1328" s="512"/>
    </row>
    <row r="1329" spans="1:8" ht="12.75">
      <c r="A1329" s="10"/>
      <c r="B1329" s="10"/>
      <c r="C1329" s="10"/>
      <c r="D1329" s="10"/>
      <c r="E1329" s="10"/>
      <c r="H1329" s="512"/>
    </row>
    <row r="1330" spans="1:8" ht="12.75">
      <c r="A1330" s="10"/>
      <c r="B1330" s="10"/>
      <c r="C1330" s="10"/>
      <c r="D1330" s="10"/>
      <c r="E1330" s="10"/>
      <c r="H1330" s="512"/>
    </row>
    <row r="1331" spans="1:8" ht="12.75">
      <c r="A1331" s="10"/>
      <c r="B1331" s="10"/>
      <c r="C1331" s="10"/>
      <c r="D1331" s="10"/>
      <c r="E1331" s="10"/>
      <c r="H1331" s="512"/>
    </row>
    <row r="1332" spans="1:8" ht="12.75">
      <c r="A1332" s="10"/>
      <c r="B1332" s="10"/>
      <c r="C1332" s="10"/>
      <c r="D1332" s="10"/>
      <c r="E1332" s="10"/>
      <c r="H1332" s="512"/>
    </row>
    <row r="1333" spans="1:8" ht="12.75">
      <c r="A1333" s="10"/>
      <c r="B1333" s="10"/>
      <c r="C1333" s="10"/>
      <c r="D1333" s="10"/>
      <c r="E1333" s="10"/>
      <c r="H1333" s="512"/>
    </row>
    <row r="1334" spans="1:8" ht="12.75">
      <c r="A1334" s="10"/>
      <c r="B1334" s="10"/>
      <c r="C1334" s="10"/>
      <c r="D1334" s="10"/>
      <c r="E1334" s="10"/>
      <c r="H1334" s="512"/>
    </row>
    <row r="1335" spans="1:8" ht="12.75">
      <c r="A1335" s="10"/>
      <c r="B1335" s="10"/>
      <c r="C1335" s="10"/>
      <c r="D1335" s="10"/>
      <c r="E1335" s="10"/>
      <c r="H1335" s="512"/>
    </row>
    <row r="1336" spans="1:8" ht="12.75">
      <c r="A1336" s="10"/>
      <c r="B1336" s="10"/>
      <c r="C1336" s="10"/>
      <c r="D1336" s="10"/>
      <c r="E1336" s="10"/>
      <c r="H1336" s="512"/>
    </row>
    <row r="1337" spans="1:8" ht="12.75">
      <c r="A1337" s="10"/>
      <c r="B1337" s="10"/>
      <c r="C1337" s="10"/>
      <c r="D1337" s="10"/>
      <c r="E1337" s="10"/>
      <c r="H1337" s="512"/>
    </row>
    <row r="1338" spans="1:8" ht="12.75">
      <c r="A1338" s="10"/>
      <c r="B1338" s="10"/>
      <c r="C1338" s="10"/>
      <c r="D1338" s="10"/>
      <c r="E1338" s="10"/>
      <c r="H1338" s="512"/>
    </row>
    <row r="1339" spans="1:8" ht="12.75">
      <c r="A1339" s="10"/>
      <c r="B1339" s="10"/>
      <c r="C1339" s="10"/>
      <c r="D1339" s="10"/>
      <c r="E1339" s="10"/>
      <c r="H1339" s="512"/>
    </row>
    <row r="1340" spans="1:8" ht="12.75">
      <c r="A1340" s="10"/>
      <c r="B1340" s="10"/>
      <c r="C1340" s="10"/>
      <c r="D1340" s="10"/>
      <c r="E1340" s="10"/>
      <c r="H1340" s="512"/>
    </row>
    <row r="1341" spans="1:8" ht="12.75">
      <c r="A1341" s="10"/>
      <c r="B1341" s="10"/>
      <c r="C1341" s="10"/>
      <c r="D1341" s="10"/>
      <c r="E1341" s="10"/>
      <c r="H1341" s="512"/>
    </row>
    <row r="1342" spans="1:8" ht="12.75">
      <c r="A1342" s="10"/>
      <c r="B1342" s="10"/>
      <c r="C1342" s="10"/>
      <c r="D1342" s="10"/>
      <c r="E1342" s="10"/>
      <c r="H1342" s="512"/>
    </row>
    <row r="1343" spans="1:8" ht="12.75">
      <c r="A1343" s="10"/>
      <c r="B1343" s="10"/>
      <c r="C1343" s="10"/>
      <c r="D1343" s="10"/>
      <c r="E1343" s="10"/>
      <c r="H1343" s="512"/>
    </row>
    <row r="1344" spans="1:8" ht="12.75">
      <c r="A1344" s="10"/>
      <c r="B1344" s="10"/>
      <c r="C1344" s="10"/>
      <c r="D1344" s="10"/>
      <c r="E1344" s="10"/>
      <c r="H1344" s="512"/>
    </row>
    <row r="1345" spans="1:8" ht="12.75">
      <c r="A1345" s="10"/>
      <c r="B1345" s="10"/>
      <c r="C1345" s="10"/>
      <c r="D1345" s="10"/>
      <c r="E1345" s="10"/>
      <c r="H1345" s="512"/>
    </row>
    <row r="1346" spans="1:8" ht="12.75">
      <c r="A1346" s="10"/>
      <c r="B1346" s="10"/>
      <c r="C1346" s="10"/>
      <c r="D1346" s="10"/>
      <c r="E1346" s="10"/>
      <c r="H1346" s="512"/>
    </row>
    <row r="1347" spans="1:8" ht="12.75">
      <c r="A1347" s="10"/>
      <c r="B1347" s="10"/>
      <c r="C1347" s="10"/>
      <c r="D1347" s="10"/>
      <c r="E1347" s="10"/>
      <c r="H1347" s="512"/>
    </row>
    <row r="1348" spans="1:8" ht="12.75">
      <c r="A1348" s="10"/>
      <c r="B1348" s="10"/>
      <c r="C1348" s="10"/>
      <c r="D1348" s="10"/>
      <c r="E1348" s="10"/>
      <c r="H1348" s="512"/>
    </row>
    <row r="1349" spans="1:8" ht="12.75">
      <c r="A1349" s="10"/>
      <c r="B1349" s="10"/>
      <c r="C1349" s="10"/>
      <c r="D1349" s="10"/>
      <c r="E1349" s="10"/>
      <c r="H1349" s="512"/>
    </row>
    <row r="1350" spans="1:8" ht="12.75">
      <c r="A1350" s="10"/>
      <c r="B1350" s="10"/>
      <c r="C1350" s="10"/>
      <c r="D1350" s="10"/>
      <c r="E1350" s="10"/>
      <c r="H1350" s="512"/>
    </row>
    <row r="1351" spans="1:8" ht="12.75">
      <c r="A1351" s="10"/>
      <c r="B1351" s="10"/>
      <c r="C1351" s="10"/>
      <c r="D1351" s="10"/>
      <c r="E1351" s="10"/>
      <c r="H1351" s="512"/>
    </row>
    <row r="1352" spans="1:8" ht="12.75">
      <c r="A1352" s="10"/>
      <c r="B1352" s="10"/>
      <c r="C1352" s="10"/>
      <c r="D1352" s="10"/>
      <c r="E1352" s="10"/>
      <c r="H1352" s="512"/>
    </row>
    <row r="1353" spans="1:8" ht="12.75">
      <c r="A1353" s="10"/>
      <c r="B1353" s="10"/>
      <c r="C1353" s="10"/>
      <c r="D1353" s="10"/>
      <c r="E1353" s="10"/>
      <c r="H1353" s="512"/>
    </row>
    <row r="1354" spans="1:8" ht="12.75">
      <c r="A1354" s="10"/>
      <c r="B1354" s="10"/>
      <c r="C1354" s="10"/>
      <c r="D1354" s="10"/>
      <c r="E1354" s="10"/>
      <c r="H1354" s="512"/>
    </row>
    <row r="1355" spans="1:8" ht="12.75">
      <c r="A1355" s="10"/>
      <c r="B1355" s="10"/>
      <c r="C1355" s="10"/>
      <c r="D1355" s="10"/>
      <c r="E1355" s="10"/>
      <c r="H1355" s="512"/>
    </row>
    <row r="1356" spans="1:8" ht="12.75">
      <c r="A1356" s="10"/>
      <c r="B1356" s="10"/>
      <c r="C1356" s="10"/>
      <c r="D1356" s="10"/>
      <c r="E1356" s="10"/>
      <c r="H1356" s="512"/>
    </row>
    <row r="1357" spans="1:8" ht="12.75">
      <c r="A1357" s="10"/>
      <c r="B1357" s="10"/>
      <c r="C1357" s="10"/>
      <c r="D1357" s="10"/>
      <c r="E1357" s="10"/>
      <c r="H1357" s="512"/>
    </row>
    <row r="1358" spans="1:8" ht="12.75">
      <c r="A1358" s="10"/>
      <c r="B1358" s="10"/>
      <c r="C1358" s="10"/>
      <c r="D1358" s="10"/>
      <c r="E1358" s="10"/>
      <c r="H1358" s="512"/>
    </row>
    <row r="1359" spans="1:8" ht="12.75">
      <c r="A1359" s="10"/>
      <c r="B1359" s="10"/>
      <c r="C1359" s="10"/>
      <c r="D1359" s="10"/>
      <c r="E1359" s="10"/>
      <c r="H1359" s="512"/>
    </row>
    <row r="1360" spans="1:8" ht="12.75">
      <c r="A1360" s="10"/>
      <c r="B1360" s="10"/>
      <c r="C1360" s="10"/>
      <c r="D1360" s="10"/>
      <c r="E1360" s="10"/>
      <c r="H1360" s="512"/>
    </row>
    <row r="1361" spans="1:8" ht="12.75">
      <c r="A1361" s="10"/>
      <c r="B1361" s="10"/>
      <c r="C1361" s="10"/>
      <c r="D1361" s="10"/>
      <c r="E1361" s="10"/>
      <c r="H1361" s="512"/>
    </row>
    <row r="1362" spans="1:8" ht="12.75">
      <c r="A1362" s="10"/>
      <c r="B1362" s="10"/>
      <c r="C1362" s="10"/>
      <c r="D1362" s="10"/>
      <c r="E1362" s="10"/>
      <c r="H1362" s="512"/>
    </row>
    <row r="1363" spans="1:8" ht="12.75">
      <c r="A1363" s="10"/>
      <c r="B1363" s="10"/>
      <c r="C1363" s="10"/>
      <c r="D1363" s="10"/>
      <c r="E1363" s="10"/>
      <c r="H1363" s="512"/>
    </row>
    <row r="1364" spans="1:8" ht="12.75">
      <c r="A1364" s="10"/>
      <c r="B1364" s="10"/>
      <c r="C1364" s="10"/>
      <c r="D1364" s="10"/>
      <c r="E1364" s="10"/>
      <c r="H1364" s="512"/>
    </row>
    <row r="1365" spans="1:8" ht="12.75">
      <c r="A1365" s="10"/>
      <c r="B1365" s="10"/>
      <c r="C1365" s="10"/>
      <c r="D1365" s="10"/>
      <c r="E1365" s="10"/>
      <c r="H1365" s="512"/>
    </row>
    <row r="1366" spans="1:8" ht="12.75">
      <c r="A1366" s="10"/>
      <c r="B1366" s="10"/>
      <c r="C1366" s="10"/>
      <c r="D1366" s="10"/>
      <c r="E1366" s="10"/>
      <c r="H1366" s="512"/>
    </row>
    <row r="1367" spans="1:8" ht="12.75">
      <c r="A1367" s="10"/>
      <c r="B1367" s="10"/>
      <c r="C1367" s="10"/>
      <c r="D1367" s="10"/>
      <c r="E1367" s="10"/>
      <c r="H1367" s="512"/>
    </row>
    <row r="1368" spans="1:8" ht="12.75">
      <c r="A1368" s="10"/>
      <c r="B1368" s="10"/>
      <c r="C1368" s="10"/>
      <c r="D1368" s="10"/>
      <c r="E1368" s="10"/>
      <c r="H1368" s="512"/>
    </row>
    <row r="1369" spans="1:8" ht="12.75">
      <c r="A1369" s="10"/>
      <c r="B1369" s="10"/>
      <c r="C1369" s="10"/>
      <c r="D1369" s="10"/>
      <c r="E1369" s="10"/>
      <c r="H1369" s="512"/>
    </row>
    <row r="1370" spans="1:8" ht="12.75">
      <c r="A1370" s="10"/>
      <c r="B1370" s="10"/>
      <c r="C1370" s="10"/>
      <c r="D1370" s="10"/>
      <c r="E1370" s="10"/>
      <c r="H1370" s="512"/>
    </row>
    <row r="1371" spans="1:8" ht="12.75">
      <c r="A1371" s="10"/>
      <c r="B1371" s="10"/>
      <c r="C1371" s="10"/>
      <c r="D1371" s="10"/>
      <c r="E1371" s="10"/>
      <c r="H1371" s="512"/>
    </row>
    <row r="1372" spans="1:8" ht="12.75">
      <c r="A1372" s="10"/>
      <c r="B1372" s="10"/>
      <c r="C1372" s="10"/>
      <c r="D1372" s="10"/>
      <c r="E1372" s="10"/>
      <c r="H1372" s="512"/>
    </row>
    <row r="1373" spans="1:8" ht="12.75">
      <c r="A1373" s="10"/>
      <c r="B1373" s="10"/>
      <c r="C1373" s="10"/>
      <c r="D1373" s="10"/>
      <c r="E1373" s="10"/>
      <c r="H1373" s="512"/>
    </row>
    <row r="1374" spans="1:8" ht="12.75">
      <c r="A1374" s="10"/>
      <c r="B1374" s="10"/>
      <c r="C1374" s="10"/>
      <c r="D1374" s="10"/>
      <c r="E1374" s="10"/>
      <c r="H1374" s="512"/>
    </row>
    <row r="1375" spans="1:8" ht="12.75">
      <c r="A1375" s="10"/>
      <c r="B1375" s="10"/>
      <c r="C1375" s="10"/>
      <c r="D1375" s="10"/>
      <c r="E1375" s="10"/>
      <c r="H1375" s="512"/>
    </row>
    <row r="1376" spans="1:8" ht="12.75">
      <c r="A1376" s="10"/>
      <c r="B1376" s="10"/>
      <c r="C1376" s="10"/>
      <c r="D1376" s="10"/>
      <c r="E1376" s="10"/>
      <c r="H1376" s="512"/>
    </row>
    <row r="1377" spans="1:8" ht="12.75">
      <c r="A1377" s="10"/>
      <c r="B1377" s="10"/>
      <c r="C1377" s="10"/>
      <c r="D1377" s="10"/>
      <c r="E1377" s="10"/>
      <c r="H1377" s="512"/>
    </row>
    <row r="1378" spans="1:8" ht="12.75">
      <c r="A1378" s="10"/>
      <c r="B1378" s="10"/>
      <c r="C1378" s="10"/>
      <c r="D1378" s="10"/>
      <c r="E1378" s="10"/>
      <c r="H1378" s="512"/>
    </row>
    <row r="1379" spans="1:8" ht="12.75">
      <c r="A1379" s="10"/>
      <c r="B1379" s="10"/>
      <c r="C1379" s="10"/>
      <c r="D1379" s="10"/>
      <c r="E1379" s="10"/>
      <c r="H1379" s="512"/>
    </row>
    <row r="1380" spans="1:8" ht="12.75">
      <c r="A1380" s="10"/>
      <c r="B1380" s="10"/>
      <c r="C1380" s="10"/>
      <c r="D1380" s="10"/>
      <c r="E1380" s="10"/>
      <c r="H1380" s="512"/>
    </row>
    <row r="1381" spans="1:8" ht="12.75">
      <c r="A1381" s="10"/>
      <c r="B1381" s="10"/>
      <c r="C1381" s="10"/>
      <c r="D1381" s="10"/>
      <c r="E1381" s="10"/>
      <c r="H1381" s="512"/>
    </row>
    <row r="1382" spans="1:8" ht="12.75">
      <c r="A1382" s="10"/>
      <c r="B1382" s="10"/>
      <c r="C1382" s="10"/>
      <c r="D1382" s="10"/>
      <c r="E1382" s="10"/>
      <c r="H1382" s="512"/>
    </row>
    <row r="1383" spans="1:8" ht="12.75">
      <c r="A1383" s="10"/>
      <c r="B1383" s="10"/>
      <c r="C1383" s="10"/>
      <c r="D1383" s="10"/>
      <c r="E1383" s="10"/>
      <c r="H1383" s="512"/>
    </row>
    <row r="1384" spans="1:8" ht="12.75">
      <c r="A1384" s="10"/>
      <c r="B1384" s="10"/>
      <c r="C1384" s="10"/>
      <c r="D1384" s="10"/>
      <c r="E1384" s="10"/>
      <c r="H1384" s="512"/>
    </row>
    <row r="1385" spans="1:8" ht="12.75">
      <c r="A1385" s="10"/>
      <c r="B1385" s="10"/>
      <c r="C1385" s="10"/>
      <c r="D1385" s="10"/>
      <c r="E1385" s="10"/>
      <c r="H1385" s="512"/>
    </row>
    <row r="1386" spans="1:8" ht="12.75">
      <c r="A1386" s="10"/>
      <c r="B1386" s="10"/>
      <c r="C1386" s="10"/>
      <c r="D1386" s="10"/>
      <c r="E1386" s="10"/>
      <c r="H1386" s="512"/>
    </row>
    <row r="1387" spans="1:8" ht="12.75">
      <c r="A1387" s="10"/>
      <c r="B1387" s="10"/>
      <c r="C1387" s="10"/>
      <c r="D1387" s="10"/>
      <c r="E1387" s="10"/>
      <c r="H1387" s="512"/>
    </row>
    <row r="1388" spans="1:8" ht="12.75">
      <c r="A1388" s="10"/>
      <c r="B1388" s="10"/>
      <c r="C1388" s="10"/>
      <c r="D1388" s="10"/>
      <c r="E1388" s="10"/>
      <c r="H1388" s="512"/>
    </row>
    <row r="1389" spans="1:8" ht="12.75">
      <c r="A1389" s="10"/>
      <c r="B1389" s="10"/>
      <c r="C1389" s="10"/>
      <c r="D1389" s="10"/>
      <c r="E1389" s="10"/>
      <c r="H1389" s="512"/>
    </row>
    <row r="1390" spans="1:8" ht="12.75">
      <c r="A1390" s="10"/>
      <c r="B1390" s="10"/>
      <c r="C1390" s="10"/>
      <c r="D1390" s="10"/>
      <c r="E1390" s="10"/>
      <c r="H1390" s="512"/>
    </row>
    <row r="1391" spans="1:8" ht="12.75">
      <c r="A1391" s="10"/>
      <c r="B1391" s="10"/>
      <c r="C1391" s="10"/>
      <c r="D1391" s="10"/>
      <c r="E1391" s="10"/>
      <c r="H1391" s="512"/>
    </row>
    <row r="1392" spans="1:8" ht="12.75">
      <c r="A1392" s="10"/>
      <c r="B1392" s="10"/>
      <c r="C1392" s="10"/>
      <c r="D1392" s="10"/>
      <c r="E1392" s="10"/>
      <c r="H1392" s="512"/>
    </row>
    <row r="1393" spans="1:8" ht="12.75">
      <c r="A1393" s="10"/>
      <c r="B1393" s="10"/>
      <c r="C1393" s="10"/>
      <c r="D1393" s="10"/>
      <c r="E1393" s="10"/>
      <c r="H1393" s="512"/>
    </row>
    <row r="1394" spans="1:8" ht="12.75">
      <c r="A1394" s="10"/>
      <c r="B1394" s="10"/>
      <c r="C1394" s="10"/>
      <c r="D1394" s="10"/>
      <c r="E1394" s="10"/>
      <c r="H1394" s="512"/>
    </row>
    <row r="1395" spans="1:8" ht="12.75">
      <c r="A1395" s="10"/>
      <c r="B1395" s="10"/>
      <c r="C1395" s="10"/>
      <c r="D1395" s="10"/>
      <c r="E1395" s="10"/>
      <c r="H1395" s="512"/>
    </row>
    <row r="1396" spans="1:8" ht="12.75">
      <c r="A1396" s="10"/>
      <c r="B1396" s="10"/>
      <c r="C1396" s="10"/>
      <c r="D1396" s="10"/>
      <c r="E1396" s="10"/>
      <c r="H1396" s="512"/>
    </row>
    <row r="1397" spans="1:8" ht="12.75">
      <c r="A1397" s="10"/>
      <c r="B1397" s="10"/>
      <c r="C1397" s="10"/>
      <c r="D1397" s="10"/>
      <c r="E1397" s="10"/>
      <c r="H1397" s="512"/>
    </row>
    <row r="1398" spans="1:8" ht="12.75">
      <c r="A1398" s="10"/>
      <c r="B1398" s="10"/>
      <c r="C1398" s="10"/>
      <c r="D1398" s="10"/>
      <c r="E1398" s="10"/>
      <c r="H1398" s="512"/>
    </row>
    <row r="1399" spans="1:8" ht="12.75">
      <c r="A1399" s="10"/>
      <c r="B1399" s="10"/>
      <c r="C1399" s="10"/>
      <c r="D1399" s="10"/>
      <c r="E1399" s="10"/>
      <c r="H1399" s="512"/>
    </row>
    <row r="1400" spans="1:8" ht="12.75">
      <c r="A1400" s="10"/>
      <c r="B1400" s="10"/>
      <c r="C1400" s="10"/>
      <c r="D1400" s="10"/>
      <c r="E1400" s="10"/>
      <c r="H1400" s="512"/>
    </row>
    <row r="1401" spans="1:8" ht="12.75">
      <c r="A1401" s="10"/>
      <c r="B1401" s="10"/>
      <c r="C1401" s="10"/>
      <c r="D1401" s="10"/>
      <c r="E1401" s="10"/>
      <c r="H1401" s="512"/>
    </row>
    <row r="1402" spans="1:8" ht="12.75">
      <c r="A1402" s="10"/>
      <c r="B1402" s="10"/>
      <c r="C1402" s="10"/>
      <c r="D1402" s="10"/>
      <c r="E1402" s="10"/>
      <c r="H1402" s="512"/>
    </row>
    <row r="1403" spans="1:8" ht="12.75">
      <c r="A1403" s="10"/>
      <c r="B1403" s="10"/>
      <c r="C1403" s="10"/>
      <c r="D1403" s="10"/>
      <c r="E1403" s="10"/>
      <c r="H1403" s="512"/>
    </row>
    <row r="1404" spans="1:8" ht="12.75">
      <c r="A1404" s="10"/>
      <c r="B1404" s="10"/>
      <c r="C1404" s="10"/>
      <c r="D1404" s="10"/>
      <c r="E1404" s="10"/>
      <c r="H1404" s="512"/>
    </row>
    <row r="1405" spans="1:8" ht="12.75">
      <c r="A1405" s="10"/>
      <c r="B1405" s="10"/>
      <c r="C1405" s="10"/>
      <c r="D1405" s="10"/>
      <c r="E1405" s="10"/>
      <c r="H1405" s="512"/>
    </row>
    <row r="1406" spans="1:8" ht="12.75">
      <c r="A1406" s="10"/>
      <c r="B1406" s="10"/>
      <c r="C1406" s="10"/>
      <c r="D1406" s="10"/>
      <c r="E1406" s="10"/>
      <c r="H1406" s="512"/>
    </row>
    <row r="1407" spans="1:8" ht="12.75">
      <c r="A1407" s="10"/>
      <c r="B1407" s="10"/>
      <c r="C1407" s="10"/>
      <c r="D1407" s="10"/>
      <c r="E1407" s="10"/>
      <c r="H1407" s="512"/>
    </row>
    <row r="1408" spans="1:8" ht="12.75">
      <c r="A1408" s="10"/>
      <c r="B1408" s="10"/>
      <c r="C1408" s="10"/>
      <c r="D1408" s="10"/>
      <c r="E1408" s="10"/>
      <c r="H1408" s="512"/>
    </row>
    <row r="1409" spans="1:8" ht="12.75">
      <c r="A1409" s="10"/>
      <c r="B1409" s="10"/>
      <c r="C1409" s="10"/>
      <c r="D1409" s="10"/>
      <c r="E1409" s="10"/>
      <c r="H1409" s="512"/>
    </row>
    <row r="1410" spans="1:8" ht="12.75">
      <c r="A1410" s="10"/>
      <c r="B1410" s="10"/>
      <c r="C1410" s="10"/>
      <c r="D1410" s="10"/>
      <c r="E1410" s="10"/>
      <c r="H1410" s="512"/>
    </row>
    <row r="1411" spans="1:8" ht="12.75">
      <c r="A1411" s="10"/>
      <c r="B1411" s="10"/>
      <c r="C1411" s="10"/>
      <c r="D1411" s="10"/>
      <c r="E1411" s="10"/>
      <c r="H1411" s="512"/>
    </row>
    <row r="1412" spans="1:8" ht="12.75">
      <c r="A1412" s="10"/>
      <c r="B1412" s="10"/>
      <c r="C1412" s="10"/>
      <c r="D1412" s="10"/>
      <c r="E1412" s="10"/>
      <c r="H1412" s="512"/>
    </row>
    <row r="1413" spans="1:8" ht="12.75">
      <c r="A1413" s="10"/>
      <c r="B1413" s="10"/>
      <c r="C1413" s="10"/>
      <c r="D1413" s="10"/>
      <c r="E1413" s="10"/>
      <c r="H1413" s="512"/>
    </row>
    <row r="1414" spans="1:8" ht="12.75">
      <c r="A1414" s="10"/>
      <c r="B1414" s="10"/>
      <c r="C1414" s="10"/>
      <c r="D1414" s="10"/>
      <c r="E1414" s="10"/>
      <c r="H1414" s="512"/>
    </row>
    <row r="1415" spans="1:8" ht="12.75">
      <c r="A1415" s="10"/>
      <c r="B1415" s="10"/>
      <c r="C1415" s="10"/>
      <c r="D1415" s="10"/>
      <c r="E1415" s="10"/>
      <c r="H1415" s="512"/>
    </row>
    <row r="1416" spans="1:8" ht="12.75">
      <c r="A1416" s="10"/>
      <c r="B1416" s="10"/>
      <c r="C1416" s="10"/>
      <c r="D1416" s="10"/>
      <c r="E1416" s="10"/>
      <c r="H1416" s="512"/>
    </row>
    <row r="1417" spans="1:8" ht="12.75">
      <c r="A1417" s="10"/>
      <c r="B1417" s="10"/>
      <c r="C1417" s="10"/>
      <c r="D1417" s="10"/>
      <c r="E1417" s="10"/>
      <c r="H1417" s="512"/>
    </row>
    <row r="1418" spans="1:8" ht="12.75">
      <c r="A1418" s="10"/>
      <c r="B1418" s="10"/>
      <c r="C1418" s="10"/>
      <c r="D1418" s="10"/>
      <c r="E1418" s="10"/>
      <c r="H1418" s="512"/>
    </row>
    <row r="1419" spans="1:8" ht="12.75">
      <c r="A1419" s="10"/>
      <c r="B1419" s="10"/>
      <c r="C1419" s="10"/>
      <c r="D1419" s="10"/>
      <c r="E1419" s="10"/>
      <c r="H1419" s="512"/>
    </row>
    <row r="1420" spans="1:8" ht="12.75">
      <c r="A1420" s="10"/>
      <c r="B1420" s="10"/>
      <c r="C1420" s="10"/>
      <c r="D1420" s="10"/>
      <c r="E1420" s="10"/>
      <c r="H1420" s="512"/>
    </row>
    <row r="1421" spans="1:8" ht="12.75">
      <c r="A1421" s="10"/>
      <c r="B1421" s="10"/>
      <c r="C1421" s="10"/>
      <c r="D1421" s="10"/>
      <c r="E1421" s="10"/>
      <c r="H1421" s="512"/>
    </row>
    <row r="1422" spans="1:8" ht="12.75">
      <c r="A1422" s="10"/>
      <c r="B1422" s="10"/>
      <c r="C1422" s="10"/>
      <c r="D1422" s="10"/>
      <c r="E1422" s="10"/>
      <c r="H1422" s="512"/>
    </row>
    <row r="1423" spans="1:8" ht="12.75">
      <c r="A1423" s="10"/>
      <c r="B1423" s="10"/>
      <c r="C1423" s="10"/>
      <c r="D1423" s="10"/>
      <c r="E1423" s="10"/>
      <c r="H1423" s="512"/>
    </row>
    <row r="1424" spans="1:8" ht="12.75">
      <c r="A1424" s="10"/>
      <c r="B1424" s="10"/>
      <c r="C1424" s="10"/>
      <c r="D1424" s="10"/>
      <c r="E1424" s="10"/>
      <c r="H1424" s="512"/>
    </row>
    <row r="1425" spans="1:8" ht="12.75">
      <c r="A1425" s="10"/>
      <c r="B1425" s="10"/>
      <c r="C1425" s="10"/>
      <c r="D1425" s="10"/>
      <c r="E1425" s="10"/>
      <c r="H1425" s="512"/>
    </row>
    <row r="1426" spans="1:8" ht="12.75">
      <c r="A1426" s="10"/>
      <c r="B1426" s="10"/>
      <c r="C1426" s="10"/>
      <c r="D1426" s="10"/>
      <c r="E1426" s="10"/>
      <c r="H1426" s="512"/>
    </row>
    <row r="1427" spans="1:8" ht="12.75">
      <c r="A1427" s="10"/>
      <c r="B1427" s="10"/>
      <c r="C1427" s="10"/>
      <c r="D1427" s="10"/>
      <c r="E1427" s="10"/>
      <c r="H1427" s="512"/>
    </row>
    <row r="1428" spans="1:8" ht="12.75">
      <c r="A1428" s="10"/>
      <c r="B1428" s="10"/>
      <c r="C1428" s="10"/>
      <c r="D1428" s="10"/>
      <c r="E1428" s="10"/>
      <c r="H1428" s="512"/>
    </row>
    <row r="1429" spans="1:8" ht="12.75">
      <c r="A1429" s="10"/>
      <c r="B1429" s="10"/>
      <c r="C1429" s="10"/>
      <c r="D1429" s="10"/>
      <c r="E1429" s="10"/>
      <c r="H1429" s="512"/>
    </row>
    <row r="1430" spans="1:8" ht="12.75">
      <c r="A1430" s="10"/>
      <c r="B1430" s="10"/>
      <c r="C1430" s="10"/>
      <c r="D1430" s="10"/>
      <c r="E1430" s="10"/>
      <c r="H1430" s="512"/>
    </row>
    <row r="1431" spans="1:8" ht="12.75">
      <c r="A1431" s="10"/>
      <c r="B1431" s="10"/>
      <c r="C1431" s="10"/>
      <c r="D1431" s="10"/>
      <c r="E1431" s="10"/>
      <c r="H1431" s="512"/>
    </row>
    <row r="1432" spans="1:8" ht="12.75">
      <c r="A1432" s="10"/>
      <c r="B1432" s="10"/>
      <c r="C1432" s="10"/>
      <c r="D1432" s="10"/>
      <c r="E1432" s="10"/>
      <c r="H1432" s="512"/>
    </row>
    <row r="1433" spans="1:8" ht="12.75">
      <c r="A1433" s="10"/>
      <c r="B1433" s="10"/>
      <c r="C1433" s="10"/>
      <c r="D1433" s="10"/>
      <c r="E1433" s="10"/>
      <c r="H1433" s="512"/>
    </row>
    <row r="1434" spans="1:8" ht="12.75">
      <c r="A1434" s="10"/>
      <c r="B1434" s="10"/>
      <c r="C1434" s="10"/>
      <c r="D1434" s="10"/>
      <c r="E1434" s="10"/>
      <c r="H1434" s="512"/>
    </row>
    <row r="1435" spans="1:8" ht="12.75">
      <c r="A1435" s="10"/>
      <c r="B1435" s="10"/>
      <c r="C1435" s="10"/>
      <c r="D1435" s="10"/>
      <c r="E1435" s="10"/>
      <c r="H1435" s="512"/>
    </row>
    <row r="1436" spans="1:8" ht="12.75">
      <c r="A1436" s="10"/>
      <c r="B1436" s="10"/>
      <c r="C1436" s="10"/>
      <c r="D1436" s="10"/>
      <c r="E1436" s="10"/>
      <c r="H1436" s="512"/>
    </row>
    <row r="1437" spans="1:8" ht="12.75">
      <c r="A1437" s="10"/>
      <c r="B1437" s="10"/>
      <c r="C1437" s="10"/>
      <c r="D1437" s="10"/>
      <c r="E1437" s="10"/>
      <c r="H1437" s="512"/>
    </row>
    <row r="1438" spans="1:8" ht="12.75">
      <c r="A1438" s="10"/>
      <c r="B1438" s="10"/>
      <c r="C1438" s="10"/>
      <c r="D1438" s="10"/>
      <c r="E1438" s="10"/>
      <c r="H1438" s="512"/>
    </row>
    <row r="1439" spans="1:8" ht="12.75">
      <c r="A1439" s="10"/>
      <c r="B1439" s="10"/>
      <c r="C1439" s="10"/>
      <c r="D1439" s="10"/>
      <c r="E1439" s="10"/>
      <c r="H1439" s="512"/>
    </row>
    <row r="1440" spans="1:8" ht="12.75">
      <c r="A1440" s="10"/>
      <c r="B1440" s="10"/>
      <c r="C1440" s="10"/>
      <c r="D1440" s="10"/>
      <c r="E1440" s="10"/>
      <c r="H1440" s="512"/>
    </row>
    <row r="1441" spans="1:8" ht="12.75">
      <c r="A1441" s="10"/>
      <c r="B1441" s="10"/>
      <c r="C1441" s="10"/>
      <c r="D1441" s="10"/>
      <c r="E1441" s="10"/>
      <c r="H1441" s="512"/>
    </row>
    <row r="1442" spans="1:8" ht="12.75">
      <c r="A1442" s="10"/>
      <c r="B1442" s="10"/>
      <c r="C1442" s="10"/>
      <c r="D1442" s="10"/>
      <c r="E1442" s="10"/>
      <c r="H1442" s="512"/>
    </row>
    <row r="1443" spans="1:8" ht="12.75">
      <c r="A1443" s="10"/>
      <c r="B1443" s="10"/>
      <c r="C1443" s="10"/>
      <c r="D1443" s="10"/>
      <c r="E1443" s="10"/>
      <c r="H1443" s="512"/>
    </row>
    <row r="1444" spans="1:8" ht="12.75">
      <c r="A1444" s="10"/>
      <c r="B1444" s="10"/>
      <c r="C1444" s="10"/>
      <c r="D1444" s="10"/>
      <c r="E1444" s="10"/>
      <c r="H1444" s="512"/>
    </row>
    <row r="1445" spans="1:8" ht="12.75">
      <c r="A1445" s="10"/>
      <c r="B1445" s="10"/>
      <c r="C1445" s="10"/>
      <c r="D1445" s="10"/>
      <c r="E1445" s="10"/>
      <c r="H1445" s="512"/>
    </row>
    <row r="1446" spans="1:8" ht="12.75">
      <c r="A1446" s="10"/>
      <c r="B1446" s="10"/>
      <c r="C1446" s="10"/>
      <c r="D1446" s="10"/>
      <c r="E1446" s="10"/>
      <c r="H1446" s="512"/>
    </row>
    <row r="1447" spans="1:8" ht="12.75">
      <c r="A1447" s="10"/>
      <c r="B1447" s="10"/>
      <c r="C1447" s="10"/>
      <c r="D1447" s="10"/>
      <c r="E1447" s="10"/>
      <c r="H1447" s="512"/>
    </row>
    <row r="1448" spans="1:8" ht="12.75">
      <c r="A1448" s="10"/>
      <c r="B1448" s="10"/>
      <c r="C1448" s="10"/>
      <c r="D1448" s="10"/>
      <c r="E1448" s="10"/>
      <c r="H1448" s="512"/>
    </row>
    <row r="1449" spans="1:8" ht="12.75">
      <c r="A1449" s="10"/>
      <c r="B1449" s="10"/>
      <c r="C1449" s="10"/>
      <c r="D1449" s="10"/>
      <c r="E1449" s="10"/>
      <c r="H1449" s="512"/>
    </row>
    <row r="1450" spans="1:8" ht="12.75">
      <c r="A1450" s="10"/>
      <c r="B1450" s="10"/>
      <c r="C1450" s="10"/>
      <c r="D1450" s="10"/>
      <c r="E1450" s="10"/>
      <c r="H1450" s="512"/>
    </row>
    <row r="1451" spans="1:8" ht="12.75">
      <c r="A1451" s="10"/>
      <c r="B1451" s="10"/>
      <c r="C1451" s="10"/>
      <c r="D1451" s="10"/>
      <c r="E1451" s="10"/>
      <c r="H1451" s="512"/>
    </row>
    <row r="1452" spans="1:8" ht="12.75">
      <c r="A1452" s="10"/>
      <c r="B1452" s="10"/>
      <c r="C1452" s="10"/>
      <c r="D1452" s="10"/>
      <c r="E1452" s="10"/>
      <c r="H1452" s="512"/>
    </row>
    <row r="1453" spans="1:8" ht="12.75">
      <c r="A1453" s="10"/>
      <c r="B1453" s="10"/>
      <c r="C1453" s="10"/>
      <c r="D1453" s="10"/>
      <c r="E1453" s="10"/>
      <c r="H1453" s="512"/>
    </row>
    <row r="1454" spans="1:8" ht="12.75">
      <c r="A1454" s="10"/>
      <c r="B1454" s="10"/>
      <c r="C1454" s="10"/>
      <c r="D1454" s="10"/>
      <c r="E1454" s="10"/>
      <c r="H1454" s="512"/>
    </row>
    <row r="1455" spans="1:8" ht="12.75">
      <c r="A1455" s="10"/>
      <c r="B1455" s="10"/>
      <c r="C1455" s="10"/>
      <c r="D1455" s="10"/>
      <c r="E1455" s="10"/>
      <c r="H1455" s="512"/>
    </row>
    <row r="1456" spans="1:8" ht="12.75">
      <c r="A1456" s="10"/>
      <c r="B1456" s="10"/>
      <c r="C1456" s="10"/>
      <c r="D1456" s="10"/>
      <c r="E1456" s="10"/>
      <c r="H1456" s="512"/>
    </row>
    <row r="1457" spans="1:8" ht="12.75">
      <c r="A1457" s="10"/>
      <c r="B1457" s="10"/>
      <c r="C1457" s="10"/>
      <c r="D1457" s="10"/>
      <c r="E1457" s="10"/>
      <c r="H1457" s="512"/>
    </row>
    <row r="1458" spans="1:8" ht="12.75">
      <c r="A1458" s="10"/>
      <c r="B1458" s="10"/>
      <c r="C1458" s="10"/>
      <c r="D1458" s="10"/>
      <c r="E1458" s="10"/>
      <c r="H1458" s="512"/>
    </row>
    <row r="1459" spans="1:8" ht="12.75">
      <c r="A1459" s="10"/>
      <c r="B1459" s="10"/>
      <c r="C1459" s="10"/>
      <c r="D1459" s="10"/>
      <c r="E1459" s="10"/>
      <c r="H1459" s="512"/>
    </row>
    <row r="1460" spans="1:8" ht="12.75">
      <c r="A1460" s="10"/>
      <c r="B1460" s="10"/>
      <c r="C1460" s="10"/>
      <c r="D1460" s="10"/>
      <c r="E1460" s="10"/>
      <c r="H1460" s="512"/>
    </row>
    <row r="1461" spans="1:8" ht="12.75">
      <c r="A1461" s="10"/>
      <c r="B1461" s="10"/>
      <c r="C1461" s="10"/>
      <c r="D1461" s="10"/>
      <c r="E1461" s="10"/>
      <c r="H1461" s="512"/>
    </row>
    <row r="1462" spans="1:8" ht="12.75">
      <c r="A1462" s="10"/>
      <c r="B1462" s="10"/>
      <c r="C1462" s="10"/>
      <c r="D1462" s="10"/>
      <c r="E1462" s="10"/>
      <c r="H1462" s="512"/>
    </row>
    <row r="1463" spans="1:8" ht="12.75">
      <c r="A1463" s="10"/>
      <c r="B1463" s="10"/>
      <c r="C1463" s="10"/>
      <c r="D1463" s="10"/>
      <c r="E1463" s="10"/>
      <c r="H1463" s="512"/>
    </row>
    <row r="1464" spans="1:8" ht="12.75">
      <c r="A1464" s="10"/>
      <c r="B1464" s="10"/>
      <c r="C1464" s="10"/>
      <c r="D1464" s="10"/>
      <c r="E1464" s="10"/>
      <c r="H1464" s="512"/>
    </row>
    <row r="1465" spans="1:8" ht="12.75">
      <c r="A1465" s="10"/>
      <c r="B1465" s="10"/>
      <c r="C1465" s="10"/>
      <c r="D1465" s="10"/>
      <c r="E1465" s="10"/>
      <c r="H1465" s="512"/>
    </row>
    <row r="1466" spans="1:8" ht="12.75">
      <c r="A1466" s="10"/>
      <c r="B1466" s="10"/>
      <c r="C1466" s="10"/>
      <c r="D1466" s="10"/>
      <c r="E1466" s="10"/>
      <c r="H1466" s="512"/>
    </row>
    <row r="1467" spans="1:8" ht="12.75">
      <c r="A1467" s="10"/>
      <c r="B1467" s="10"/>
      <c r="C1467" s="10"/>
      <c r="D1467" s="10"/>
      <c r="E1467" s="10"/>
      <c r="H1467" s="512"/>
    </row>
    <row r="1468" spans="1:8" ht="12.75">
      <c r="A1468" s="10"/>
      <c r="B1468" s="10"/>
      <c r="C1468" s="10"/>
      <c r="D1468" s="10"/>
      <c r="E1468" s="10"/>
      <c r="H1468" s="512"/>
    </row>
    <row r="1469" spans="1:8" ht="12.75">
      <c r="A1469" s="10"/>
      <c r="B1469" s="10"/>
      <c r="C1469" s="10"/>
      <c r="D1469" s="10"/>
      <c r="E1469" s="10"/>
      <c r="H1469" s="512"/>
    </row>
    <row r="1470" spans="1:8" ht="12.75">
      <c r="A1470" s="10"/>
      <c r="B1470" s="10"/>
      <c r="C1470" s="10"/>
      <c r="D1470" s="10"/>
      <c r="E1470" s="10"/>
      <c r="H1470" s="512"/>
    </row>
    <row r="1471" spans="1:8" ht="12.75">
      <c r="A1471" s="10"/>
      <c r="B1471" s="10"/>
      <c r="C1471" s="10"/>
      <c r="D1471" s="10"/>
      <c r="E1471" s="10"/>
      <c r="H1471" s="512"/>
    </row>
    <row r="1472" spans="1:8" ht="12.75">
      <c r="A1472" s="10"/>
      <c r="B1472" s="10"/>
      <c r="C1472" s="10"/>
      <c r="D1472" s="10"/>
      <c r="E1472" s="10"/>
      <c r="H1472" s="512"/>
    </row>
    <row r="1473" spans="1:8" ht="12.75">
      <c r="A1473" s="10"/>
      <c r="B1473" s="10"/>
      <c r="C1473" s="10"/>
      <c r="D1473" s="10"/>
      <c r="E1473" s="10"/>
      <c r="H1473" s="512"/>
    </row>
    <row r="1474" spans="1:8" ht="12.75">
      <c r="A1474" s="10"/>
      <c r="B1474" s="10"/>
      <c r="C1474" s="10"/>
      <c r="D1474" s="10"/>
      <c r="E1474" s="10"/>
      <c r="H1474" s="512"/>
    </row>
    <row r="1475" spans="1:8" ht="12.75">
      <c r="A1475" s="10"/>
      <c r="B1475" s="10"/>
      <c r="C1475" s="10"/>
      <c r="D1475" s="10"/>
      <c r="E1475" s="10"/>
      <c r="H1475" s="512"/>
    </row>
    <row r="1476" spans="1:8" ht="12.75">
      <c r="A1476" s="10"/>
      <c r="B1476" s="10"/>
      <c r="C1476" s="10"/>
      <c r="D1476" s="10"/>
      <c r="E1476" s="10"/>
      <c r="H1476" s="512"/>
    </row>
    <row r="1477" spans="1:8" ht="12.75">
      <c r="A1477" s="10"/>
      <c r="B1477" s="10"/>
      <c r="C1477" s="10"/>
      <c r="D1477" s="10"/>
      <c r="E1477" s="10"/>
      <c r="H1477" s="512"/>
    </row>
    <row r="1478" spans="1:8" ht="12.75">
      <c r="A1478" s="10"/>
      <c r="B1478" s="10"/>
      <c r="C1478" s="10"/>
      <c r="D1478" s="10"/>
      <c r="E1478" s="10"/>
      <c r="H1478" s="512"/>
    </row>
    <row r="1479" spans="1:8" ht="12.75">
      <c r="A1479" s="10"/>
      <c r="B1479" s="10"/>
      <c r="C1479" s="10"/>
      <c r="D1479" s="10"/>
      <c r="E1479" s="10"/>
      <c r="H1479" s="512"/>
    </row>
    <row r="1480" spans="1:8" ht="12.75">
      <c r="A1480" s="10"/>
      <c r="B1480" s="10"/>
      <c r="C1480" s="10"/>
      <c r="D1480" s="10"/>
      <c r="E1480" s="10"/>
      <c r="H1480" s="512"/>
    </row>
    <row r="1481" spans="1:8" ht="12.75">
      <c r="A1481" s="10"/>
      <c r="B1481" s="10"/>
      <c r="C1481" s="10"/>
      <c r="D1481" s="10"/>
      <c r="E1481" s="10"/>
      <c r="H1481" s="512"/>
    </row>
    <row r="1482" spans="1:8" ht="12.75">
      <c r="A1482" s="10"/>
      <c r="B1482" s="10"/>
      <c r="C1482" s="10"/>
      <c r="D1482" s="10"/>
      <c r="E1482" s="10"/>
      <c r="H1482" s="512"/>
    </row>
    <row r="1483" spans="1:8" ht="12.75">
      <c r="A1483" s="10"/>
      <c r="B1483" s="10"/>
      <c r="C1483" s="10"/>
      <c r="D1483" s="10"/>
      <c r="E1483" s="10"/>
      <c r="H1483" s="512"/>
    </row>
    <row r="1484" spans="1:8" ht="12.75">
      <c r="A1484" s="10"/>
      <c r="B1484" s="10"/>
      <c r="C1484" s="10"/>
      <c r="D1484" s="10"/>
      <c r="E1484" s="10"/>
      <c r="H1484" s="512"/>
    </row>
    <row r="1485" spans="1:8" ht="12.75">
      <c r="A1485" s="10"/>
      <c r="B1485" s="10"/>
      <c r="C1485" s="10"/>
      <c r="D1485" s="10"/>
      <c r="E1485" s="10"/>
      <c r="H1485" s="512"/>
    </row>
    <row r="1486" spans="1:8" ht="12.75">
      <c r="A1486" s="10"/>
      <c r="B1486" s="10"/>
      <c r="C1486" s="10"/>
      <c r="D1486" s="10"/>
      <c r="E1486" s="10"/>
      <c r="H1486" s="512"/>
    </row>
    <row r="1487" spans="1:8" ht="12.75">
      <c r="A1487" s="10"/>
      <c r="B1487" s="10"/>
      <c r="C1487" s="10"/>
      <c r="D1487" s="10"/>
      <c r="E1487" s="10"/>
      <c r="H1487" s="512"/>
    </row>
    <row r="1488" spans="1:8" ht="12.75">
      <c r="A1488" s="10"/>
      <c r="B1488" s="10"/>
      <c r="C1488" s="10"/>
      <c r="D1488" s="10"/>
      <c r="E1488" s="10"/>
      <c r="H1488" s="512"/>
    </row>
    <row r="1489" spans="1:8" ht="12.75">
      <c r="A1489" s="10"/>
      <c r="B1489" s="10"/>
      <c r="C1489" s="10"/>
      <c r="D1489" s="10"/>
      <c r="E1489" s="10"/>
      <c r="H1489" s="512"/>
    </row>
    <row r="1490" spans="1:8" ht="12.75">
      <c r="A1490" s="10"/>
      <c r="B1490" s="10"/>
      <c r="C1490" s="10"/>
      <c r="D1490" s="10"/>
      <c r="E1490" s="10"/>
      <c r="H1490" s="512"/>
    </row>
    <row r="1491" spans="1:8" ht="12.75">
      <c r="A1491" s="10"/>
      <c r="B1491" s="10"/>
      <c r="C1491" s="10"/>
      <c r="D1491" s="10"/>
      <c r="E1491" s="10"/>
      <c r="H1491" s="512"/>
    </row>
    <row r="1492" spans="1:8" ht="12.75">
      <c r="A1492" s="10"/>
      <c r="B1492" s="10"/>
      <c r="C1492" s="10"/>
      <c r="D1492" s="10"/>
      <c r="E1492" s="10"/>
      <c r="H1492" s="512"/>
    </row>
    <row r="1493" spans="1:8" ht="12.75">
      <c r="A1493" s="10"/>
      <c r="B1493" s="10"/>
      <c r="C1493" s="10"/>
      <c r="D1493" s="10"/>
      <c r="E1493" s="10"/>
      <c r="H1493" s="512"/>
    </row>
    <row r="1494" spans="1:8" ht="12.75">
      <c r="A1494" s="10"/>
      <c r="B1494" s="10"/>
      <c r="C1494" s="10"/>
      <c r="D1494" s="10"/>
      <c r="E1494" s="10"/>
      <c r="H1494" s="512"/>
    </row>
    <row r="1495" spans="1:8" ht="12.75">
      <c r="A1495" s="10"/>
      <c r="B1495" s="10"/>
      <c r="C1495" s="10"/>
      <c r="D1495" s="10"/>
      <c r="E1495" s="10"/>
      <c r="H1495" s="512"/>
    </row>
    <row r="1496" spans="1:8" ht="12.75">
      <c r="A1496" s="10"/>
      <c r="B1496" s="10"/>
      <c r="C1496" s="10"/>
      <c r="D1496" s="10"/>
      <c r="E1496" s="10"/>
      <c r="H1496" s="512"/>
    </row>
    <row r="1497" spans="1:8" ht="12.75">
      <c r="A1497" s="10"/>
      <c r="B1497" s="10"/>
      <c r="C1497" s="10"/>
      <c r="D1497" s="10"/>
      <c r="E1497" s="10"/>
      <c r="H1497" s="512"/>
    </row>
    <row r="1498" spans="1:8" ht="12.75">
      <c r="A1498" s="10"/>
      <c r="B1498" s="10"/>
      <c r="C1498" s="10"/>
      <c r="D1498" s="10"/>
      <c r="E1498" s="10"/>
      <c r="H1498" s="512"/>
    </row>
    <row r="1499" spans="1:8" ht="12.75">
      <c r="A1499" s="10"/>
      <c r="B1499" s="10"/>
      <c r="C1499" s="10"/>
      <c r="D1499" s="10"/>
      <c r="E1499" s="10"/>
      <c r="H1499" s="512"/>
    </row>
    <row r="1500" spans="1:8" ht="12.75">
      <c r="A1500" s="10"/>
      <c r="B1500" s="10"/>
      <c r="C1500" s="10"/>
      <c r="D1500" s="10"/>
      <c r="E1500" s="10"/>
      <c r="H1500" s="512"/>
    </row>
    <row r="1501" spans="1:8" ht="12.75">
      <c r="A1501" s="10"/>
      <c r="B1501" s="10"/>
      <c r="C1501" s="10"/>
      <c r="D1501" s="10"/>
      <c r="E1501" s="10"/>
      <c r="H1501" s="512"/>
    </row>
    <row r="1502" spans="1:8" ht="12.75">
      <c r="A1502" s="10"/>
      <c r="B1502" s="10"/>
      <c r="C1502" s="10"/>
      <c r="D1502" s="10"/>
      <c r="E1502" s="10"/>
      <c r="H1502" s="512"/>
    </row>
    <row r="1503" spans="1:8" ht="12.75">
      <c r="A1503" s="10"/>
      <c r="B1503" s="10"/>
      <c r="C1503" s="10"/>
      <c r="D1503" s="10"/>
      <c r="E1503" s="10"/>
      <c r="H1503" s="512"/>
    </row>
    <row r="1504" spans="1:8" ht="12.75">
      <c r="A1504" s="10"/>
      <c r="B1504" s="10"/>
      <c r="C1504" s="10"/>
      <c r="D1504" s="10"/>
      <c r="E1504" s="10"/>
      <c r="H1504" s="512"/>
    </row>
    <row r="1505" spans="1:8" ht="12.75">
      <c r="A1505" s="10"/>
      <c r="B1505" s="10"/>
      <c r="C1505" s="10"/>
      <c r="D1505" s="10"/>
      <c r="E1505" s="10"/>
      <c r="H1505" s="512"/>
    </row>
    <row r="1506" spans="1:8" ht="12.75">
      <c r="A1506" s="10"/>
      <c r="B1506" s="10"/>
      <c r="C1506" s="10"/>
      <c r="D1506" s="10"/>
      <c r="E1506" s="10"/>
      <c r="H1506" s="512"/>
    </row>
    <row r="1507" spans="1:8" ht="12.75">
      <c r="A1507" s="10"/>
      <c r="B1507" s="10"/>
      <c r="C1507" s="10"/>
      <c r="D1507" s="10"/>
      <c r="E1507" s="10"/>
      <c r="H1507" s="512"/>
    </row>
    <row r="1508" spans="1:8" ht="12.75">
      <c r="A1508" s="10"/>
      <c r="B1508" s="10"/>
      <c r="C1508" s="10"/>
      <c r="D1508" s="10"/>
      <c r="E1508" s="10"/>
      <c r="H1508" s="512"/>
    </row>
    <row r="1509" spans="1:8" ht="12.75">
      <c r="A1509" s="10"/>
      <c r="B1509" s="10"/>
      <c r="C1509" s="10"/>
      <c r="D1509" s="10"/>
      <c r="E1509" s="10"/>
      <c r="H1509" s="512"/>
    </row>
    <row r="1510" spans="1:8" ht="12.75">
      <c r="A1510" s="10"/>
      <c r="B1510" s="10"/>
      <c r="C1510" s="10"/>
      <c r="D1510" s="10"/>
      <c r="E1510" s="10"/>
      <c r="H1510" s="512"/>
    </row>
    <row r="1511" spans="1:8" ht="12.75">
      <c r="A1511" s="10"/>
      <c r="B1511" s="10"/>
      <c r="C1511" s="10"/>
      <c r="D1511" s="10"/>
      <c r="E1511" s="10"/>
      <c r="H1511" s="512"/>
    </row>
    <row r="1512" spans="1:8" ht="12.75">
      <c r="A1512" s="10"/>
      <c r="B1512" s="10"/>
      <c r="C1512" s="10"/>
      <c r="D1512" s="10"/>
      <c r="E1512" s="10"/>
      <c r="H1512" s="512"/>
    </row>
    <row r="1513" spans="1:8" ht="12.75">
      <c r="A1513" s="10"/>
      <c r="B1513" s="10"/>
      <c r="C1513" s="10"/>
      <c r="D1513" s="10"/>
      <c r="E1513" s="10"/>
      <c r="H1513" s="512"/>
    </row>
    <row r="1514" spans="1:8" ht="12.75">
      <c r="A1514" s="10"/>
      <c r="B1514" s="10"/>
      <c r="C1514" s="10"/>
      <c r="D1514" s="10"/>
      <c r="E1514" s="10"/>
      <c r="H1514" s="512"/>
    </row>
    <row r="1515" spans="1:8" ht="12.75">
      <c r="A1515" s="10"/>
      <c r="B1515" s="10"/>
      <c r="C1515" s="10"/>
      <c r="D1515" s="10"/>
      <c r="E1515" s="10"/>
      <c r="H1515" s="512"/>
    </row>
    <row r="1516" spans="1:8" ht="12.75">
      <c r="A1516" s="10"/>
      <c r="B1516" s="10"/>
      <c r="C1516" s="10"/>
      <c r="D1516" s="10"/>
      <c r="E1516" s="10"/>
      <c r="H1516" s="512"/>
    </row>
    <row r="1517" spans="1:8" ht="12.75">
      <c r="A1517" s="10"/>
      <c r="B1517" s="10"/>
      <c r="C1517" s="10"/>
      <c r="D1517" s="10"/>
      <c r="E1517" s="10"/>
      <c r="H1517" s="512"/>
    </row>
    <row r="1518" spans="1:8" ht="12.75">
      <c r="A1518" s="10"/>
      <c r="B1518" s="10"/>
      <c r="C1518" s="10"/>
      <c r="D1518" s="10"/>
      <c r="E1518" s="10"/>
      <c r="H1518" s="512"/>
    </row>
    <row r="1519" spans="1:8" ht="12.75">
      <c r="A1519" s="10"/>
      <c r="B1519" s="10"/>
      <c r="C1519" s="10"/>
      <c r="D1519" s="10"/>
      <c r="E1519" s="10"/>
      <c r="H1519" s="512"/>
    </row>
    <row r="1520" spans="1:8" ht="12.75">
      <c r="A1520" s="10"/>
      <c r="B1520" s="10"/>
      <c r="C1520" s="10"/>
      <c r="D1520" s="10"/>
      <c r="E1520" s="10"/>
      <c r="H1520" s="512"/>
    </row>
    <row r="1521" spans="1:8" ht="12.75">
      <c r="A1521" s="10"/>
      <c r="B1521" s="10"/>
      <c r="C1521" s="10"/>
      <c r="D1521" s="10"/>
      <c r="E1521" s="10"/>
      <c r="H1521" s="512"/>
    </row>
    <row r="1522" spans="1:8" ht="12.75">
      <c r="A1522" s="10"/>
      <c r="B1522" s="10"/>
      <c r="C1522" s="10"/>
      <c r="D1522" s="10"/>
      <c r="E1522" s="10"/>
      <c r="H1522" s="512"/>
    </row>
    <row r="1523" spans="1:8" ht="12.75">
      <c r="A1523" s="10"/>
      <c r="B1523" s="10"/>
      <c r="C1523" s="10"/>
      <c r="D1523" s="10"/>
      <c r="E1523" s="10"/>
      <c r="H1523" s="512"/>
    </row>
    <row r="1524" spans="1:8" ht="12.75">
      <c r="A1524" s="10"/>
      <c r="B1524" s="10"/>
      <c r="C1524" s="10"/>
      <c r="D1524" s="10"/>
      <c r="E1524" s="10"/>
      <c r="H1524" s="512"/>
    </row>
    <row r="1525" spans="1:8" ht="12.75">
      <c r="A1525" s="10"/>
      <c r="B1525" s="10"/>
      <c r="C1525" s="10"/>
      <c r="D1525" s="10"/>
      <c r="E1525" s="10"/>
      <c r="H1525" s="512"/>
    </row>
    <row r="1526" spans="1:8" ht="12.75">
      <c r="A1526" s="10"/>
      <c r="B1526" s="10"/>
      <c r="C1526" s="10"/>
      <c r="D1526" s="10"/>
      <c r="E1526" s="10"/>
      <c r="H1526" s="512"/>
    </row>
    <row r="1527" spans="1:8" ht="12.75">
      <c r="A1527" s="10"/>
      <c r="B1527" s="10"/>
      <c r="C1527" s="10"/>
      <c r="D1527" s="10"/>
      <c r="E1527" s="10"/>
      <c r="H1527" s="512"/>
    </row>
    <row r="1528" spans="1:8" ht="12.75">
      <c r="A1528" s="10"/>
      <c r="B1528" s="10"/>
      <c r="C1528" s="10"/>
      <c r="D1528" s="10"/>
      <c r="E1528" s="10"/>
      <c r="H1528" s="512"/>
    </row>
    <row r="1529" spans="1:8" ht="12.75">
      <c r="A1529" s="10"/>
      <c r="B1529" s="10"/>
      <c r="C1529" s="10"/>
      <c r="D1529" s="10"/>
      <c r="E1529" s="10"/>
      <c r="H1529" s="512"/>
    </row>
    <row r="1530" spans="1:8" ht="12.75">
      <c r="A1530" s="10"/>
      <c r="B1530" s="10"/>
      <c r="C1530" s="10"/>
      <c r="D1530" s="10"/>
      <c r="E1530" s="10"/>
      <c r="H1530" s="512"/>
    </row>
    <row r="1531" spans="1:8" ht="12.75">
      <c r="A1531" s="10"/>
      <c r="B1531" s="10"/>
      <c r="C1531" s="10"/>
      <c r="D1531" s="10"/>
      <c r="E1531" s="10"/>
      <c r="H1531" s="512"/>
    </row>
    <row r="1532" spans="1:8" ht="12.75">
      <c r="A1532" s="10"/>
      <c r="B1532" s="10"/>
      <c r="C1532" s="10"/>
      <c r="D1532" s="10"/>
      <c r="E1532" s="10"/>
      <c r="H1532" s="512"/>
    </row>
    <row r="1533" spans="1:8" ht="12.75">
      <c r="A1533" s="10"/>
      <c r="B1533" s="10"/>
      <c r="C1533" s="10"/>
      <c r="D1533" s="10"/>
      <c r="E1533" s="10"/>
      <c r="H1533" s="512"/>
    </row>
    <row r="1534" spans="1:8" ht="12.75">
      <c r="A1534" s="10"/>
      <c r="B1534" s="10"/>
      <c r="C1534" s="10"/>
      <c r="D1534" s="10"/>
      <c r="E1534" s="10"/>
      <c r="H1534" s="512"/>
    </row>
    <row r="1535" spans="1:8" ht="12.75">
      <c r="A1535" s="10"/>
      <c r="B1535" s="10"/>
      <c r="C1535" s="10"/>
      <c r="D1535" s="10"/>
      <c r="E1535" s="10"/>
      <c r="H1535" s="512"/>
    </row>
    <row r="1536" spans="1:8" ht="12.75">
      <c r="A1536" s="10"/>
      <c r="B1536" s="10"/>
      <c r="C1536" s="10"/>
      <c r="D1536" s="10"/>
      <c r="E1536" s="10"/>
      <c r="H1536" s="512"/>
    </row>
    <row r="1537" spans="1:8" ht="12.75">
      <c r="A1537" s="10"/>
      <c r="B1537" s="10"/>
      <c r="C1537" s="10"/>
      <c r="D1537" s="10"/>
      <c r="E1537" s="10"/>
      <c r="H1537" s="512"/>
    </row>
    <row r="1538" spans="1:8" ht="12.75">
      <c r="A1538" s="10"/>
      <c r="B1538" s="10"/>
      <c r="C1538" s="10"/>
      <c r="D1538" s="10"/>
      <c r="E1538" s="10"/>
      <c r="H1538" s="512"/>
    </row>
    <row r="1539" spans="1:8" ht="12.75">
      <c r="A1539" s="10"/>
      <c r="B1539" s="10"/>
      <c r="C1539" s="10"/>
      <c r="D1539" s="10"/>
      <c r="E1539" s="10"/>
      <c r="H1539" s="512"/>
    </row>
    <row r="1540" spans="1:8" ht="12.75">
      <c r="A1540" s="10"/>
      <c r="B1540" s="10"/>
      <c r="C1540" s="10"/>
      <c r="D1540" s="10"/>
      <c r="E1540" s="10"/>
      <c r="H1540" s="512"/>
    </row>
    <row r="1541" spans="1:8" ht="12.75">
      <c r="A1541" s="10"/>
      <c r="B1541" s="10"/>
      <c r="C1541" s="10"/>
      <c r="D1541" s="10"/>
      <c r="E1541" s="10"/>
      <c r="H1541" s="512"/>
    </row>
    <row r="1542" spans="1:8" ht="12.75">
      <c r="A1542" s="10"/>
      <c r="B1542" s="10"/>
      <c r="C1542" s="10"/>
      <c r="D1542" s="10"/>
      <c r="E1542" s="10"/>
      <c r="H1542" s="512"/>
    </row>
    <row r="1543" spans="1:8" ht="12.75">
      <c r="A1543" s="10"/>
      <c r="B1543" s="10"/>
      <c r="C1543" s="10"/>
      <c r="D1543" s="10"/>
      <c r="E1543" s="10"/>
      <c r="H1543" s="512"/>
    </row>
    <row r="1544" spans="1:8" ht="12.75">
      <c r="A1544" s="10"/>
      <c r="B1544" s="10"/>
      <c r="C1544" s="10"/>
      <c r="D1544" s="10"/>
      <c r="E1544" s="10"/>
      <c r="H1544" s="512"/>
    </row>
    <row r="1545" spans="1:8" ht="12.75">
      <c r="A1545" s="10"/>
      <c r="B1545" s="10"/>
      <c r="C1545" s="10"/>
      <c r="D1545" s="10"/>
      <c r="E1545" s="10"/>
      <c r="H1545" s="512"/>
    </row>
    <row r="1546" spans="1:8" ht="12.75">
      <c r="A1546" s="10"/>
      <c r="B1546" s="10"/>
      <c r="C1546" s="10"/>
      <c r="D1546" s="10"/>
      <c r="E1546" s="10"/>
      <c r="H1546" s="512"/>
    </row>
    <row r="1547" spans="1:8" ht="12.75">
      <c r="A1547" s="10"/>
      <c r="B1547" s="10"/>
      <c r="C1547" s="10"/>
      <c r="D1547" s="10"/>
      <c r="E1547" s="10"/>
      <c r="H1547" s="512"/>
    </row>
    <row r="1548" spans="1:8" ht="12.75">
      <c r="A1548" s="10"/>
      <c r="B1548" s="10"/>
      <c r="C1548" s="10"/>
      <c r="D1548" s="10"/>
      <c r="E1548" s="10"/>
      <c r="H1548" s="512"/>
    </row>
    <row r="1549" spans="1:8" ht="12.75">
      <c r="A1549" s="10"/>
      <c r="B1549" s="10"/>
      <c r="C1549" s="10"/>
      <c r="D1549" s="10"/>
      <c r="E1549" s="10"/>
      <c r="H1549" s="512"/>
    </row>
    <row r="1550" spans="1:8" ht="12.75">
      <c r="A1550" s="10"/>
      <c r="B1550" s="10"/>
      <c r="C1550" s="10"/>
      <c r="D1550" s="10"/>
      <c r="E1550" s="10"/>
      <c r="H1550" s="512"/>
    </row>
    <row r="1551" spans="1:8" ht="12.75">
      <c r="A1551" s="10"/>
      <c r="B1551" s="10"/>
      <c r="C1551" s="10"/>
      <c r="D1551" s="10"/>
      <c r="E1551" s="10"/>
      <c r="H1551" s="512"/>
    </row>
    <row r="1552" spans="1:8" ht="12.75">
      <c r="A1552" s="10"/>
      <c r="B1552" s="10"/>
      <c r="C1552" s="10"/>
      <c r="D1552" s="10"/>
      <c r="E1552" s="10"/>
      <c r="H1552" s="512"/>
    </row>
    <row r="1553" spans="1:8" ht="12.75">
      <c r="A1553" s="10"/>
      <c r="B1553" s="10"/>
      <c r="C1553" s="10"/>
      <c r="D1553" s="10"/>
      <c r="E1553" s="10"/>
      <c r="H1553" s="512"/>
    </row>
    <row r="1554" spans="1:8" ht="12.75">
      <c r="A1554" s="10"/>
      <c r="B1554" s="10"/>
      <c r="C1554" s="10"/>
      <c r="D1554" s="10"/>
      <c r="E1554" s="10"/>
      <c r="H1554" s="512"/>
    </row>
    <row r="1555" spans="1:8" ht="12.75">
      <c r="A1555" s="10"/>
      <c r="B1555" s="10"/>
      <c r="C1555" s="10"/>
      <c r="D1555" s="10"/>
      <c r="E1555" s="10"/>
      <c r="H1555" s="512"/>
    </row>
    <row r="1556" spans="1:8" ht="12.75">
      <c r="A1556" s="10"/>
      <c r="B1556" s="10"/>
      <c r="C1556" s="10"/>
      <c r="D1556" s="10"/>
      <c r="E1556" s="10"/>
      <c r="H1556" s="512"/>
    </row>
    <row r="1557" spans="1:8" ht="12.75">
      <c r="A1557" s="10"/>
      <c r="B1557" s="10"/>
      <c r="C1557" s="10"/>
      <c r="D1557" s="10"/>
      <c r="E1557" s="10"/>
      <c r="H1557" s="512"/>
    </row>
    <row r="1558" spans="1:8" ht="12.75">
      <c r="A1558" s="10"/>
      <c r="B1558" s="10"/>
      <c r="C1558" s="10"/>
      <c r="D1558" s="10"/>
      <c r="E1558" s="10"/>
      <c r="H1558" s="512"/>
    </row>
    <row r="1559" spans="1:8" ht="12.75">
      <c r="A1559" s="10"/>
      <c r="B1559" s="10"/>
      <c r="C1559" s="10"/>
      <c r="D1559" s="10"/>
      <c r="E1559" s="10"/>
      <c r="H1559" s="512"/>
    </row>
    <row r="1560" spans="1:8" ht="12.75">
      <c r="A1560" s="10"/>
      <c r="B1560" s="10"/>
      <c r="C1560" s="10"/>
      <c r="D1560" s="10"/>
      <c r="E1560" s="10"/>
      <c r="H1560" s="512"/>
    </row>
    <row r="1561" spans="1:8" ht="12.75">
      <c r="A1561" s="10"/>
      <c r="B1561" s="10"/>
      <c r="C1561" s="10"/>
      <c r="D1561" s="10"/>
      <c r="E1561" s="10"/>
      <c r="H1561" s="512"/>
    </row>
    <row r="1562" spans="1:8" ht="12.75">
      <c r="A1562" s="10"/>
      <c r="B1562" s="10"/>
      <c r="C1562" s="10"/>
      <c r="D1562" s="10"/>
      <c r="E1562" s="10"/>
      <c r="H1562" s="512"/>
    </row>
    <row r="1563" spans="1:8" ht="12.75">
      <c r="A1563" s="10"/>
      <c r="B1563" s="10"/>
      <c r="C1563" s="10"/>
      <c r="D1563" s="10"/>
      <c r="E1563" s="10"/>
      <c r="H1563" s="512"/>
    </row>
    <row r="1564" spans="1:8" ht="12.75">
      <c r="A1564" s="10"/>
      <c r="B1564" s="10"/>
      <c r="C1564" s="10"/>
      <c r="D1564" s="10"/>
      <c r="E1564" s="10"/>
      <c r="H1564" s="512"/>
    </row>
    <row r="1565" spans="1:8" ht="12.75">
      <c r="A1565" s="10"/>
      <c r="B1565" s="10"/>
      <c r="C1565" s="10"/>
      <c r="D1565" s="10"/>
      <c r="E1565" s="10"/>
      <c r="H1565" s="512"/>
    </row>
    <row r="1566" spans="1:8" ht="12.75">
      <c r="A1566" s="10"/>
      <c r="B1566" s="10"/>
      <c r="C1566" s="10"/>
      <c r="D1566" s="10"/>
      <c r="E1566" s="10"/>
      <c r="H1566" s="512"/>
    </row>
    <row r="1567" spans="1:8" ht="12.75">
      <c r="A1567" s="10"/>
      <c r="B1567" s="10"/>
      <c r="C1567" s="10"/>
      <c r="D1567" s="10"/>
      <c r="E1567" s="10"/>
      <c r="H1567" s="512"/>
    </row>
    <row r="1568" spans="1:8" ht="12.75">
      <c r="A1568" s="10"/>
      <c r="B1568" s="10"/>
      <c r="C1568" s="10"/>
      <c r="D1568" s="10"/>
      <c r="E1568" s="10"/>
      <c r="H1568" s="512"/>
    </row>
    <row r="1569" spans="1:8" ht="12.75">
      <c r="A1569" s="10"/>
      <c r="B1569" s="10"/>
      <c r="C1569" s="10"/>
      <c r="D1569" s="10"/>
      <c r="E1569" s="10"/>
      <c r="H1569" s="512"/>
    </row>
    <row r="1570" spans="1:8" ht="12.75">
      <c r="A1570" s="10"/>
      <c r="B1570" s="10"/>
      <c r="C1570" s="10"/>
      <c r="D1570" s="10"/>
      <c r="E1570" s="10"/>
      <c r="H1570" s="512"/>
    </row>
    <row r="1571" spans="1:8" ht="12.75">
      <c r="A1571" s="10"/>
      <c r="B1571" s="10"/>
      <c r="C1571" s="10"/>
      <c r="D1571" s="10"/>
      <c r="E1571" s="10"/>
      <c r="H1571" s="512"/>
    </row>
    <row r="1572" spans="1:8" ht="12.75">
      <c r="A1572" s="10"/>
      <c r="B1572" s="10"/>
      <c r="C1572" s="10"/>
      <c r="D1572" s="10"/>
      <c r="E1572" s="10"/>
      <c r="H1572" s="512"/>
    </row>
    <row r="1573" spans="1:8" ht="12.75">
      <c r="A1573" s="10"/>
      <c r="B1573" s="10"/>
      <c r="C1573" s="10"/>
      <c r="D1573" s="10"/>
      <c r="E1573" s="10"/>
      <c r="H1573" s="512"/>
    </row>
    <row r="1574" spans="1:8" ht="12.75">
      <c r="A1574" s="10"/>
      <c r="B1574" s="10"/>
      <c r="C1574" s="10"/>
      <c r="D1574" s="10"/>
      <c r="E1574" s="10"/>
      <c r="H1574" s="512"/>
    </row>
    <row r="1575" spans="1:8" ht="12.75">
      <c r="A1575" s="10"/>
      <c r="B1575" s="10"/>
      <c r="C1575" s="10"/>
      <c r="D1575" s="10"/>
      <c r="E1575" s="10"/>
      <c r="H1575" s="512"/>
    </row>
    <row r="1576" spans="1:8" ht="12.75">
      <c r="A1576" s="10"/>
      <c r="B1576" s="10"/>
      <c r="C1576" s="10"/>
      <c r="D1576" s="10"/>
      <c r="E1576" s="10"/>
      <c r="H1576" s="512"/>
    </row>
    <row r="1577" spans="1:8" ht="12.75">
      <c r="A1577" s="10"/>
      <c r="B1577" s="10"/>
      <c r="C1577" s="10"/>
      <c r="D1577" s="10"/>
      <c r="E1577" s="10"/>
      <c r="H1577" s="512"/>
    </row>
    <row r="1578" spans="1:8" ht="12.75">
      <c r="A1578" s="10"/>
      <c r="B1578" s="10"/>
      <c r="C1578" s="10"/>
      <c r="D1578" s="10"/>
      <c r="E1578" s="10"/>
      <c r="H1578" s="512"/>
    </row>
    <row r="1579" spans="1:8" ht="12.75">
      <c r="A1579" s="10"/>
      <c r="B1579" s="10"/>
      <c r="C1579" s="10"/>
      <c r="D1579" s="10"/>
      <c r="E1579" s="10"/>
      <c r="H1579" s="512"/>
    </row>
    <row r="1580" spans="1:8" ht="12.75">
      <c r="A1580" s="10"/>
      <c r="B1580" s="10"/>
      <c r="C1580" s="10"/>
      <c r="D1580" s="10"/>
      <c r="E1580" s="10"/>
      <c r="H1580" s="512"/>
    </row>
    <row r="1581" spans="1:8" ht="12.75">
      <c r="A1581" s="10"/>
      <c r="B1581" s="10"/>
      <c r="C1581" s="10"/>
      <c r="D1581" s="10"/>
      <c r="E1581" s="10"/>
      <c r="H1581" s="512"/>
    </row>
    <row r="1582" spans="1:8" ht="12.75">
      <c r="A1582" s="10"/>
      <c r="B1582" s="10"/>
      <c r="C1582" s="10"/>
      <c r="D1582" s="10"/>
      <c r="E1582" s="10"/>
      <c r="H1582" s="512"/>
    </row>
    <row r="1583" spans="1:8" ht="12.75">
      <c r="A1583" s="10"/>
      <c r="B1583" s="10"/>
      <c r="C1583" s="10"/>
      <c r="D1583" s="10"/>
      <c r="E1583" s="10"/>
      <c r="H1583" s="512"/>
    </row>
    <row r="1584" spans="1:8" ht="12.75">
      <c r="A1584" s="10"/>
      <c r="B1584" s="10"/>
      <c r="C1584" s="10"/>
      <c r="D1584" s="10"/>
      <c r="E1584" s="10"/>
      <c r="H1584" s="512"/>
    </row>
    <row r="1585" spans="1:8" ht="12.75">
      <c r="A1585" s="10"/>
      <c r="B1585" s="10"/>
      <c r="C1585" s="10"/>
      <c r="D1585" s="10"/>
      <c r="E1585" s="10"/>
      <c r="H1585" s="512"/>
    </row>
    <row r="1586" spans="1:8" ht="12.75">
      <c r="A1586" s="10"/>
      <c r="B1586" s="10"/>
      <c r="C1586" s="10"/>
      <c r="D1586" s="10"/>
      <c r="E1586" s="10"/>
      <c r="H1586" s="512"/>
    </row>
    <row r="1587" spans="1:8" ht="12.75">
      <c r="A1587" s="10"/>
      <c r="B1587" s="10"/>
      <c r="C1587" s="10"/>
      <c r="D1587" s="10"/>
      <c r="E1587" s="10"/>
      <c r="H1587" s="512"/>
    </row>
    <row r="1588" spans="1:8" ht="12.75">
      <c r="A1588" s="10"/>
      <c r="B1588" s="10"/>
      <c r="C1588" s="10"/>
      <c r="D1588" s="10"/>
      <c r="E1588" s="10"/>
      <c r="H1588" s="512"/>
    </row>
    <row r="1589" spans="1:8" ht="12.75">
      <c r="A1589" s="10"/>
      <c r="B1589" s="10"/>
      <c r="C1589" s="10"/>
      <c r="D1589" s="10"/>
      <c r="E1589" s="10"/>
      <c r="H1589" s="512"/>
    </row>
    <row r="1590" spans="1:8" ht="12.75">
      <c r="A1590" s="10"/>
      <c r="B1590" s="10"/>
      <c r="C1590" s="10"/>
      <c r="D1590" s="10"/>
      <c r="E1590" s="10"/>
      <c r="H1590" s="512"/>
    </row>
    <row r="1591" spans="1:8" ht="12.75">
      <c r="A1591" s="10"/>
      <c r="B1591" s="10"/>
      <c r="C1591" s="10"/>
      <c r="D1591" s="10"/>
      <c r="E1591" s="10"/>
      <c r="H1591" s="512"/>
    </row>
    <row r="1592" spans="1:8" ht="12.75">
      <c r="A1592" s="10"/>
      <c r="B1592" s="10"/>
      <c r="C1592" s="10"/>
      <c r="D1592" s="10"/>
      <c r="E1592" s="10"/>
      <c r="H1592" s="512"/>
    </row>
    <row r="1593" spans="1:8" ht="12.75">
      <c r="A1593" s="10"/>
      <c r="B1593" s="10"/>
      <c r="C1593" s="10"/>
      <c r="D1593" s="10"/>
      <c r="E1593" s="10"/>
      <c r="H1593" s="512"/>
    </row>
    <row r="1594" spans="1:8" ht="12.75">
      <c r="A1594" s="10"/>
      <c r="B1594" s="10"/>
      <c r="C1594" s="10"/>
      <c r="D1594" s="10"/>
      <c r="E1594" s="10"/>
      <c r="H1594" s="512"/>
    </row>
    <row r="1595" spans="1:8" ht="12.75">
      <c r="A1595" s="10"/>
      <c r="B1595" s="10"/>
      <c r="C1595" s="10"/>
      <c r="D1595" s="10"/>
      <c r="E1595" s="10"/>
      <c r="H1595" s="512"/>
    </row>
    <row r="1596" spans="1:8" ht="12.75">
      <c r="A1596" s="10"/>
      <c r="B1596" s="10"/>
      <c r="C1596" s="10"/>
      <c r="D1596" s="10"/>
      <c r="E1596" s="10"/>
      <c r="H1596" s="512"/>
    </row>
    <row r="1597" spans="1:8" ht="12.75">
      <c r="A1597" s="10"/>
      <c r="B1597" s="10"/>
      <c r="C1597" s="10"/>
      <c r="D1597" s="10"/>
      <c r="E1597" s="10"/>
      <c r="H1597" s="512"/>
    </row>
    <row r="1598" spans="1:8" ht="12.75">
      <c r="A1598" s="10"/>
      <c r="B1598" s="10"/>
      <c r="C1598" s="10"/>
      <c r="D1598" s="10"/>
      <c r="E1598" s="10"/>
      <c r="H1598" s="512"/>
    </row>
    <row r="1599" spans="1:8" ht="12.75">
      <c r="A1599" s="10"/>
      <c r="B1599" s="10"/>
      <c r="C1599" s="10"/>
      <c r="D1599" s="10"/>
      <c r="E1599" s="10"/>
      <c r="H1599" s="512"/>
    </row>
    <row r="1600" spans="1:8" ht="12.75">
      <c r="A1600" s="10"/>
      <c r="B1600" s="10"/>
      <c r="C1600" s="10"/>
      <c r="D1600" s="10"/>
      <c r="E1600" s="10"/>
      <c r="H1600" s="512"/>
    </row>
    <row r="1601" spans="1:8" ht="12.75">
      <c r="A1601" s="10"/>
      <c r="B1601" s="10"/>
      <c r="C1601" s="10"/>
      <c r="D1601" s="10"/>
      <c r="E1601" s="10"/>
      <c r="H1601" s="512"/>
    </row>
    <row r="1602" spans="1:8" ht="12.75">
      <c r="A1602" s="10"/>
      <c r="B1602" s="10"/>
      <c r="C1602" s="10"/>
      <c r="D1602" s="10"/>
      <c r="E1602" s="10"/>
      <c r="H1602" s="512"/>
    </row>
    <row r="1603" spans="1:8" ht="12.75">
      <c r="A1603" s="10"/>
      <c r="B1603" s="10"/>
      <c r="C1603" s="10"/>
      <c r="D1603" s="10"/>
      <c r="E1603" s="10"/>
      <c r="H1603" s="512"/>
    </row>
    <row r="1604" spans="1:8" ht="12.75">
      <c r="A1604" s="10"/>
      <c r="B1604" s="10"/>
      <c r="C1604" s="10"/>
      <c r="D1604" s="10"/>
      <c r="E1604" s="10"/>
      <c r="H1604" s="512"/>
    </row>
    <row r="1605" spans="1:8" ht="12.75">
      <c r="A1605" s="10"/>
      <c r="B1605" s="10"/>
      <c r="C1605" s="10"/>
      <c r="D1605" s="10"/>
      <c r="E1605" s="10"/>
      <c r="H1605" s="512"/>
    </row>
    <row r="1606" spans="1:8" ht="12.75">
      <c r="A1606" s="10"/>
      <c r="B1606" s="10"/>
      <c r="C1606" s="10"/>
      <c r="D1606" s="10"/>
      <c r="E1606" s="10"/>
      <c r="H1606" s="512"/>
    </row>
    <row r="1607" spans="1:8" ht="12.75">
      <c r="A1607" s="10"/>
      <c r="B1607" s="10"/>
      <c r="C1607" s="10"/>
      <c r="D1607" s="10"/>
      <c r="E1607" s="10"/>
      <c r="H1607" s="512"/>
    </row>
    <row r="1608" spans="1:8" ht="12.75">
      <c r="A1608" s="10"/>
      <c r="B1608" s="10"/>
      <c r="C1608" s="10"/>
      <c r="D1608" s="10"/>
      <c r="E1608" s="10"/>
      <c r="H1608" s="512"/>
    </row>
    <row r="1609" spans="1:8" ht="12.75">
      <c r="A1609" s="10"/>
      <c r="B1609" s="10"/>
      <c r="C1609" s="10"/>
      <c r="D1609" s="10"/>
      <c r="E1609" s="10"/>
      <c r="H1609" s="512"/>
    </row>
    <row r="1610" spans="1:8" ht="12.75">
      <c r="A1610" s="10"/>
      <c r="B1610" s="10"/>
      <c r="C1610" s="10"/>
      <c r="D1610" s="10"/>
      <c r="E1610" s="10"/>
      <c r="H1610" s="512"/>
    </row>
    <row r="1611" spans="1:8" ht="12.75">
      <c r="A1611" s="10"/>
      <c r="B1611" s="10"/>
      <c r="C1611" s="10"/>
      <c r="D1611" s="10"/>
      <c r="E1611" s="10"/>
      <c r="H1611" s="512"/>
    </row>
    <row r="1612" spans="1:8" ht="12.75">
      <c r="A1612" s="10"/>
      <c r="B1612" s="10"/>
      <c r="C1612" s="10"/>
      <c r="D1612" s="10"/>
      <c r="E1612" s="10"/>
      <c r="H1612" s="512"/>
    </row>
    <row r="1613" spans="1:8" ht="12.75">
      <c r="A1613" s="10"/>
      <c r="B1613" s="10"/>
      <c r="C1613" s="10"/>
      <c r="D1613" s="10"/>
      <c r="E1613" s="10"/>
      <c r="H1613" s="512"/>
    </row>
    <row r="1614" spans="1:8" ht="12.75">
      <c r="A1614" s="10"/>
      <c r="B1614" s="10"/>
      <c r="C1614" s="10"/>
      <c r="D1614" s="10"/>
      <c r="E1614" s="10"/>
      <c r="H1614" s="512"/>
    </row>
    <row r="1615" spans="1:8" ht="12.75">
      <c r="A1615" s="10"/>
      <c r="B1615" s="10"/>
      <c r="C1615" s="10"/>
      <c r="D1615" s="10"/>
      <c r="E1615" s="10"/>
      <c r="H1615" s="512"/>
    </row>
    <row r="1616" spans="1:8" ht="12.75">
      <c r="A1616" s="10"/>
      <c r="B1616" s="10"/>
      <c r="C1616" s="10"/>
      <c r="D1616" s="10"/>
      <c r="E1616" s="10"/>
      <c r="H1616" s="512"/>
    </row>
    <row r="1617" spans="1:8" ht="12.75">
      <c r="A1617" s="10"/>
      <c r="B1617" s="10"/>
      <c r="C1617" s="10"/>
      <c r="D1617" s="10"/>
      <c r="E1617" s="10"/>
      <c r="H1617" s="512"/>
    </row>
    <row r="1618" spans="1:8" ht="12.75">
      <c r="A1618" s="10"/>
      <c r="B1618" s="10"/>
      <c r="C1618" s="10"/>
      <c r="D1618" s="10"/>
      <c r="E1618" s="10"/>
      <c r="H1618" s="512"/>
    </row>
    <row r="1619" spans="1:8" ht="12.75">
      <c r="A1619" s="10"/>
      <c r="B1619" s="10"/>
      <c r="C1619" s="10"/>
      <c r="D1619" s="10"/>
      <c r="E1619" s="10"/>
      <c r="H1619" s="512"/>
    </row>
    <row r="1620" spans="1:8" ht="12.75">
      <c r="A1620" s="10"/>
      <c r="B1620" s="10"/>
      <c r="C1620" s="10"/>
      <c r="D1620" s="10"/>
      <c r="E1620" s="10"/>
      <c r="H1620" s="512"/>
    </row>
    <row r="1621" spans="1:8" ht="12.75">
      <c r="A1621" s="10"/>
      <c r="B1621" s="10"/>
      <c r="C1621" s="10"/>
      <c r="D1621" s="10"/>
      <c r="E1621" s="10"/>
      <c r="H1621" s="512"/>
    </row>
    <row r="1622" spans="1:8" ht="12.75">
      <c r="A1622" s="10"/>
      <c r="B1622" s="10"/>
      <c r="C1622" s="10"/>
      <c r="D1622" s="10"/>
      <c r="E1622" s="10"/>
      <c r="H1622" s="512"/>
    </row>
    <row r="1623" spans="1:8" ht="12.75">
      <c r="A1623" s="10"/>
      <c r="B1623" s="10"/>
      <c r="C1623" s="10"/>
      <c r="D1623" s="10"/>
      <c r="E1623" s="10"/>
      <c r="H1623" s="512"/>
    </row>
    <row r="1624" spans="1:8" ht="12.75">
      <c r="A1624" s="10"/>
      <c r="B1624" s="10"/>
      <c r="C1624" s="10"/>
      <c r="D1624" s="10"/>
      <c r="E1624" s="10"/>
      <c r="H1624" s="512"/>
    </row>
    <row r="1625" spans="1:8" ht="12.75">
      <c r="A1625" s="10"/>
      <c r="B1625" s="10"/>
      <c r="C1625" s="10"/>
      <c r="D1625" s="10"/>
      <c r="E1625" s="10"/>
      <c r="H1625" s="512"/>
    </row>
    <row r="1626" spans="1:8" ht="12.75">
      <c r="A1626" s="10"/>
      <c r="B1626" s="10"/>
      <c r="C1626" s="10"/>
      <c r="D1626" s="10"/>
      <c r="E1626" s="10"/>
      <c r="H1626" s="512"/>
    </row>
    <row r="1627" spans="1:8" ht="12.75">
      <c r="A1627" s="10"/>
      <c r="B1627" s="10"/>
      <c r="C1627" s="10"/>
      <c r="D1627" s="10"/>
      <c r="E1627" s="10"/>
      <c r="H1627" s="512"/>
    </row>
    <row r="1628" spans="1:8" ht="12.75">
      <c r="A1628" s="10"/>
      <c r="B1628" s="10"/>
      <c r="C1628" s="10"/>
      <c r="D1628" s="10"/>
      <c r="E1628" s="10"/>
      <c r="H1628" s="512"/>
    </row>
    <row r="1629" spans="1:8" ht="12.75">
      <c r="A1629" s="10"/>
      <c r="B1629" s="10"/>
      <c r="C1629" s="10"/>
      <c r="D1629" s="10"/>
      <c r="E1629" s="10"/>
      <c r="H1629" s="512"/>
    </row>
    <row r="1630" spans="1:8" ht="12.75">
      <c r="A1630" s="10"/>
      <c r="B1630" s="10"/>
      <c r="C1630" s="10"/>
      <c r="D1630" s="10"/>
      <c r="E1630" s="10"/>
      <c r="H1630" s="512"/>
    </row>
    <row r="1631" spans="1:8" ht="12.75">
      <c r="A1631" s="10"/>
      <c r="B1631" s="10"/>
      <c r="C1631" s="10"/>
      <c r="D1631" s="10"/>
      <c r="E1631" s="10"/>
      <c r="H1631" s="512"/>
    </row>
    <row r="1632" spans="1:8" ht="12.75">
      <c r="A1632" s="10"/>
      <c r="B1632" s="10"/>
      <c r="C1632" s="10"/>
      <c r="D1632" s="10"/>
      <c r="E1632" s="10"/>
      <c r="H1632" s="512"/>
    </row>
    <row r="1633" spans="1:8" ht="12.75">
      <c r="A1633" s="10"/>
      <c r="B1633" s="10"/>
      <c r="C1633" s="10"/>
      <c r="D1633" s="10"/>
      <c r="E1633" s="10"/>
      <c r="H1633" s="512"/>
    </row>
    <row r="1634" spans="1:8" ht="12.75">
      <c r="A1634" s="10"/>
      <c r="B1634" s="10"/>
      <c r="C1634" s="10"/>
      <c r="D1634" s="10"/>
      <c r="E1634" s="10"/>
      <c r="H1634" s="512"/>
    </row>
    <row r="1635" spans="1:8" ht="12.75">
      <c r="A1635" s="10"/>
      <c r="B1635" s="10"/>
      <c r="C1635" s="10"/>
      <c r="D1635" s="10"/>
      <c r="E1635" s="10"/>
      <c r="H1635" s="512"/>
    </row>
    <row r="1636" spans="1:8" ht="12.75">
      <c r="A1636" s="10"/>
      <c r="B1636" s="10"/>
      <c r="C1636" s="10"/>
      <c r="D1636" s="10"/>
      <c r="E1636" s="10"/>
      <c r="H1636" s="512"/>
    </row>
    <row r="1637" spans="1:8" ht="12.75">
      <c r="A1637" s="10"/>
      <c r="B1637" s="10"/>
      <c r="C1637" s="10"/>
      <c r="D1637" s="10"/>
      <c r="E1637" s="10"/>
      <c r="H1637" s="512"/>
    </row>
    <row r="1638" spans="1:8" ht="12.75">
      <c r="A1638" s="10"/>
      <c r="B1638" s="10"/>
      <c r="C1638" s="10"/>
      <c r="D1638" s="10"/>
      <c r="E1638" s="10"/>
      <c r="H1638" s="512"/>
    </row>
    <row r="1639" spans="1:8" ht="12.75">
      <c r="A1639" s="10"/>
      <c r="B1639" s="10"/>
      <c r="C1639" s="10"/>
      <c r="D1639" s="10"/>
      <c r="E1639" s="10"/>
      <c r="H1639" s="512"/>
    </row>
    <row r="1640" spans="1:8" ht="12.75">
      <c r="A1640" s="10"/>
      <c r="B1640" s="10"/>
      <c r="C1640" s="10"/>
      <c r="D1640" s="10"/>
      <c r="E1640" s="10"/>
      <c r="H1640" s="512"/>
    </row>
    <row r="1641" spans="1:8" ht="12.75">
      <c r="A1641" s="10"/>
      <c r="B1641" s="10"/>
      <c r="C1641" s="10"/>
      <c r="D1641" s="10"/>
      <c r="E1641" s="10"/>
      <c r="H1641" s="512"/>
    </row>
    <row r="1642" spans="1:8" ht="12.75">
      <c r="A1642" s="10"/>
      <c r="B1642" s="10"/>
      <c r="C1642" s="10"/>
      <c r="D1642" s="10"/>
      <c r="E1642" s="10"/>
      <c r="H1642" s="512"/>
    </row>
    <row r="1643" spans="1:8" ht="12.75">
      <c r="A1643" s="10"/>
      <c r="B1643" s="10"/>
      <c r="C1643" s="10"/>
      <c r="D1643" s="10"/>
      <c r="E1643" s="10"/>
      <c r="H1643" s="512"/>
    </row>
    <row r="1644" spans="1:8" ht="12.75">
      <c r="A1644" s="10"/>
      <c r="B1644" s="10"/>
      <c r="C1644" s="10"/>
      <c r="D1644" s="10"/>
      <c r="E1644" s="10"/>
      <c r="H1644" s="512"/>
    </row>
    <row r="1645" spans="1:8" ht="12.75">
      <c r="A1645" s="10"/>
      <c r="B1645" s="10"/>
      <c r="C1645" s="10"/>
      <c r="D1645" s="10"/>
      <c r="E1645" s="10"/>
      <c r="H1645" s="512"/>
    </row>
    <row r="1646" spans="1:8" ht="12.75">
      <c r="A1646" s="10"/>
      <c r="B1646" s="10"/>
      <c r="C1646" s="10"/>
      <c r="D1646" s="10"/>
      <c r="E1646" s="10"/>
      <c r="H1646" s="512"/>
    </row>
    <row r="1647" spans="1:8" ht="12.75">
      <c r="A1647" s="10"/>
      <c r="B1647" s="10"/>
      <c r="C1647" s="10"/>
      <c r="D1647" s="10"/>
      <c r="E1647" s="10"/>
      <c r="H1647" s="512"/>
    </row>
    <row r="1648" spans="1:8" ht="12.75">
      <c r="A1648" s="10"/>
      <c r="B1648" s="10"/>
      <c r="C1648" s="10"/>
      <c r="D1648" s="10"/>
      <c r="E1648" s="10"/>
      <c r="H1648" s="512"/>
    </row>
    <row r="1649" spans="1:8" ht="12.75">
      <c r="A1649" s="10"/>
      <c r="B1649" s="10"/>
      <c r="C1649" s="10"/>
      <c r="D1649" s="10"/>
      <c r="E1649" s="10"/>
      <c r="H1649" s="512"/>
    </row>
    <row r="1650" spans="1:8" ht="12.75">
      <c r="A1650" s="10"/>
      <c r="B1650" s="10"/>
      <c r="C1650" s="10"/>
      <c r="D1650" s="10"/>
      <c r="E1650" s="10"/>
      <c r="H1650" s="512"/>
    </row>
    <row r="1651" spans="1:8" ht="12.75">
      <c r="A1651" s="10"/>
      <c r="B1651" s="10"/>
      <c r="C1651" s="10"/>
      <c r="D1651" s="10"/>
      <c r="E1651" s="10"/>
      <c r="H1651" s="512"/>
    </row>
    <row r="1652" spans="1:8" ht="12.75">
      <c r="A1652" s="10"/>
      <c r="B1652" s="10"/>
      <c r="C1652" s="10"/>
      <c r="D1652" s="10"/>
      <c r="E1652" s="10"/>
      <c r="H1652" s="512"/>
    </row>
    <row r="1653" spans="1:8" ht="12.75">
      <c r="A1653" s="10"/>
      <c r="B1653" s="10"/>
      <c r="C1653" s="10"/>
      <c r="D1653" s="10"/>
      <c r="E1653" s="10"/>
      <c r="H1653" s="512"/>
    </row>
    <row r="1654" spans="1:8" ht="12.75">
      <c r="A1654" s="10"/>
      <c r="B1654" s="10"/>
      <c r="C1654" s="10"/>
      <c r="D1654" s="10"/>
      <c r="E1654" s="10"/>
      <c r="H1654" s="512"/>
    </row>
    <row r="1655" spans="1:8" ht="12.75">
      <c r="A1655" s="10"/>
      <c r="B1655" s="10"/>
      <c r="C1655" s="10"/>
      <c r="D1655" s="10"/>
      <c r="E1655" s="10"/>
      <c r="H1655" s="512"/>
    </row>
    <row r="1656" spans="1:8" ht="12.75">
      <c r="A1656" s="10"/>
      <c r="B1656" s="10"/>
      <c r="C1656" s="10"/>
      <c r="D1656" s="10"/>
      <c r="E1656" s="10"/>
      <c r="H1656" s="512"/>
    </row>
    <row r="1657" spans="1:8" ht="12.75">
      <c r="A1657" s="10"/>
      <c r="B1657" s="10"/>
      <c r="C1657" s="10"/>
      <c r="D1657" s="10"/>
      <c r="E1657" s="10"/>
      <c r="H1657" s="512"/>
    </row>
    <row r="1658" spans="1:8" ht="12.75">
      <c r="A1658" s="10"/>
      <c r="B1658" s="10"/>
      <c r="C1658" s="10"/>
      <c r="D1658" s="10"/>
      <c r="E1658" s="10"/>
      <c r="H1658" s="512"/>
    </row>
    <row r="1659" spans="1:8" ht="12.75">
      <c r="A1659" s="10"/>
      <c r="B1659" s="10"/>
      <c r="C1659" s="10"/>
      <c r="D1659" s="10"/>
      <c r="E1659" s="10"/>
      <c r="H1659" s="512"/>
    </row>
    <row r="1660" spans="1:8" ht="12.75">
      <c r="A1660" s="10"/>
      <c r="B1660" s="10"/>
      <c r="C1660" s="10"/>
      <c r="D1660" s="10"/>
      <c r="E1660" s="10"/>
      <c r="H1660" s="512"/>
    </row>
    <row r="1661" spans="1:8" ht="12.75">
      <c r="A1661" s="10"/>
      <c r="B1661" s="10"/>
      <c r="C1661" s="10"/>
      <c r="D1661" s="10"/>
      <c r="E1661" s="10"/>
      <c r="H1661" s="512"/>
    </row>
    <row r="1662" spans="1:8" ht="12.75">
      <c r="A1662" s="10"/>
      <c r="B1662" s="10"/>
      <c r="C1662" s="10"/>
      <c r="D1662" s="10"/>
      <c r="E1662" s="10"/>
      <c r="H1662" s="512"/>
    </row>
    <row r="1663" spans="1:8" ht="12.75">
      <c r="A1663" s="10"/>
      <c r="B1663" s="10"/>
      <c r="C1663" s="10"/>
      <c r="D1663" s="10"/>
      <c r="E1663" s="10"/>
      <c r="H1663" s="512"/>
    </row>
    <row r="1664" spans="1:8" ht="12.75">
      <c r="A1664" s="10"/>
      <c r="B1664" s="10"/>
      <c r="C1664" s="10"/>
      <c r="D1664" s="10"/>
      <c r="E1664" s="10"/>
      <c r="H1664" s="512"/>
    </row>
    <row r="1665" spans="1:8" ht="12.75">
      <c r="A1665" s="10"/>
      <c r="B1665" s="10"/>
      <c r="C1665" s="10"/>
      <c r="D1665" s="10"/>
      <c r="E1665" s="10"/>
      <c r="H1665" s="512"/>
    </row>
    <row r="1666" spans="1:8" ht="12.75">
      <c r="A1666" s="10"/>
      <c r="B1666" s="10"/>
      <c r="C1666" s="10"/>
      <c r="D1666" s="10"/>
      <c r="E1666" s="10"/>
      <c r="H1666" s="512"/>
    </row>
    <row r="1667" spans="1:8" ht="12.75">
      <c r="A1667" s="10"/>
      <c r="B1667" s="10"/>
      <c r="C1667" s="10"/>
      <c r="D1667" s="10"/>
      <c r="E1667" s="10"/>
      <c r="H1667" s="512"/>
    </row>
    <row r="1668" spans="1:8" ht="12.75">
      <c r="A1668" s="10"/>
      <c r="B1668" s="10"/>
      <c r="C1668" s="10"/>
      <c r="D1668" s="10"/>
      <c r="E1668" s="10"/>
      <c r="H1668" s="512"/>
    </row>
    <row r="1669" spans="1:8" ht="12.75">
      <c r="A1669" s="10"/>
      <c r="B1669" s="10"/>
      <c r="C1669" s="10"/>
      <c r="D1669" s="10"/>
      <c r="E1669" s="10"/>
      <c r="H1669" s="512"/>
    </row>
    <row r="1670" spans="1:8" ht="12.75">
      <c r="A1670" s="10"/>
      <c r="B1670" s="10"/>
      <c r="C1670" s="10"/>
      <c r="D1670" s="10"/>
      <c r="E1670" s="10"/>
      <c r="H1670" s="512"/>
    </row>
    <row r="1671" spans="1:8" ht="12.75">
      <c r="A1671" s="10"/>
      <c r="B1671" s="10"/>
      <c r="C1671" s="10"/>
      <c r="D1671" s="10"/>
      <c r="E1671" s="10"/>
      <c r="H1671" s="512"/>
    </row>
    <row r="1672" spans="1:8" ht="12.75">
      <c r="A1672" s="10"/>
      <c r="B1672" s="10"/>
      <c r="C1672" s="10"/>
      <c r="D1672" s="10"/>
      <c r="E1672" s="10"/>
      <c r="H1672" s="512"/>
    </row>
    <row r="1673" spans="1:8" ht="12.75">
      <c r="A1673" s="10"/>
      <c r="B1673" s="10"/>
      <c r="C1673" s="10"/>
      <c r="D1673" s="10"/>
      <c r="E1673" s="10"/>
      <c r="H1673" s="512"/>
    </row>
    <row r="1674" spans="1:8" ht="12.75">
      <c r="A1674" s="10"/>
      <c r="B1674" s="10"/>
      <c r="C1674" s="10"/>
      <c r="D1674" s="10"/>
      <c r="E1674" s="10"/>
      <c r="H1674" s="512"/>
    </row>
    <row r="1675" spans="1:8" ht="12.75">
      <c r="A1675" s="10"/>
      <c r="B1675" s="10"/>
      <c r="C1675" s="10"/>
      <c r="D1675" s="10"/>
      <c r="E1675" s="10"/>
      <c r="H1675" s="512"/>
    </row>
    <row r="1676" spans="1:8" ht="12.75">
      <c r="A1676" s="10"/>
      <c r="B1676" s="10"/>
      <c r="C1676" s="10"/>
      <c r="D1676" s="10"/>
      <c r="E1676" s="10"/>
      <c r="H1676" s="512"/>
    </row>
    <row r="1677" spans="1:8" ht="12.75">
      <c r="A1677" s="10"/>
      <c r="B1677" s="10"/>
      <c r="C1677" s="10"/>
      <c r="D1677" s="10"/>
      <c r="E1677" s="10"/>
      <c r="H1677" s="512"/>
    </row>
    <row r="1678" spans="1:8" ht="12.75">
      <c r="A1678" s="10"/>
      <c r="B1678" s="10"/>
      <c r="C1678" s="10"/>
      <c r="D1678" s="10"/>
      <c r="E1678" s="10"/>
      <c r="H1678" s="512"/>
    </row>
    <row r="1679" spans="1:8" ht="12.75">
      <c r="A1679" s="10"/>
      <c r="B1679" s="10"/>
      <c r="C1679" s="10"/>
      <c r="D1679" s="10"/>
      <c r="E1679" s="10"/>
      <c r="H1679" s="512"/>
    </row>
    <row r="1680" spans="1:8" ht="12.75">
      <c r="A1680" s="10"/>
      <c r="B1680" s="10"/>
      <c r="C1680" s="10"/>
      <c r="D1680" s="10"/>
      <c r="E1680" s="10"/>
      <c r="H1680" s="512"/>
    </row>
    <row r="1681" spans="1:8" ht="12.75">
      <c r="A1681" s="10"/>
      <c r="B1681" s="10"/>
      <c r="C1681" s="10"/>
      <c r="D1681" s="10"/>
      <c r="E1681" s="10"/>
      <c r="H1681" s="512"/>
    </row>
    <row r="1682" spans="1:8" ht="12.75">
      <c r="A1682" s="10"/>
      <c r="B1682" s="10"/>
      <c r="C1682" s="10"/>
      <c r="D1682" s="10"/>
      <c r="E1682" s="10"/>
      <c r="H1682" s="512"/>
    </row>
    <row r="1683" spans="1:8" ht="12.75">
      <c r="A1683" s="10"/>
      <c r="B1683" s="10"/>
      <c r="C1683" s="10"/>
      <c r="D1683" s="10"/>
      <c r="E1683" s="10"/>
      <c r="H1683" s="512"/>
    </row>
    <row r="1684" spans="1:8" ht="12.75">
      <c r="A1684" s="10"/>
      <c r="B1684" s="10"/>
      <c r="C1684" s="10"/>
      <c r="D1684" s="10"/>
      <c r="E1684" s="10"/>
      <c r="H1684" s="512"/>
    </row>
    <row r="1685" spans="1:8" ht="12.75">
      <c r="A1685" s="10"/>
      <c r="B1685" s="10"/>
      <c r="C1685" s="10"/>
      <c r="D1685" s="10"/>
      <c r="E1685" s="10"/>
      <c r="H1685" s="512"/>
    </row>
    <row r="1686" spans="1:8" ht="12.75">
      <c r="A1686" s="10"/>
      <c r="B1686" s="10"/>
      <c r="C1686" s="10"/>
      <c r="D1686" s="10"/>
      <c r="E1686" s="10"/>
      <c r="H1686" s="512"/>
    </row>
    <row r="1687" spans="1:8" ht="12.75">
      <c r="A1687" s="10"/>
      <c r="B1687" s="10"/>
      <c r="C1687" s="10"/>
      <c r="D1687" s="10"/>
      <c r="E1687" s="10"/>
      <c r="H1687" s="512"/>
    </row>
    <row r="1688" spans="1:8" ht="12.75">
      <c r="A1688" s="10"/>
      <c r="B1688" s="10"/>
      <c r="C1688" s="10"/>
      <c r="D1688" s="10"/>
      <c r="E1688" s="10"/>
      <c r="H1688" s="512"/>
    </row>
    <row r="1689" spans="1:8" ht="12.75">
      <c r="A1689" s="10"/>
      <c r="B1689" s="10"/>
      <c r="C1689" s="10"/>
      <c r="D1689" s="10"/>
      <c r="E1689" s="10"/>
      <c r="H1689" s="512"/>
    </row>
    <row r="1690" spans="1:8" ht="12.75">
      <c r="A1690" s="10"/>
      <c r="B1690" s="10"/>
      <c r="C1690" s="10"/>
      <c r="D1690" s="10"/>
      <c r="E1690" s="10"/>
      <c r="H1690" s="512"/>
    </row>
    <row r="1691" spans="1:8" ht="12.75">
      <c r="A1691" s="10"/>
      <c r="B1691" s="10"/>
      <c r="C1691" s="10"/>
      <c r="D1691" s="10"/>
      <c r="E1691" s="10"/>
      <c r="H1691" s="512"/>
    </row>
    <row r="1692" spans="1:8" ht="12.75">
      <c r="A1692" s="10"/>
      <c r="B1692" s="10"/>
      <c r="C1692" s="10"/>
      <c r="D1692" s="10"/>
      <c r="E1692" s="10"/>
      <c r="H1692" s="512"/>
    </row>
    <row r="1693" spans="1:8" ht="12.75">
      <c r="A1693" s="10"/>
      <c r="B1693" s="10"/>
      <c r="C1693" s="10"/>
      <c r="D1693" s="10"/>
      <c r="E1693" s="10"/>
      <c r="H1693" s="512"/>
    </row>
    <row r="1694" spans="1:8" ht="12.75">
      <c r="A1694" s="10"/>
      <c r="B1694" s="10"/>
      <c r="C1694" s="10"/>
      <c r="D1694" s="10"/>
      <c r="E1694" s="10"/>
      <c r="H1694" s="512"/>
    </row>
    <row r="1695" spans="1:8" ht="12.75">
      <c r="A1695" s="10"/>
      <c r="B1695" s="10"/>
      <c r="C1695" s="10"/>
      <c r="D1695" s="10"/>
      <c r="E1695" s="10"/>
      <c r="H1695" s="512"/>
    </row>
    <row r="1696" spans="1:8" ht="12.75">
      <c r="A1696" s="10"/>
      <c r="B1696" s="10"/>
      <c r="C1696" s="10"/>
      <c r="D1696" s="10"/>
      <c r="E1696" s="10"/>
      <c r="H1696" s="512"/>
    </row>
    <row r="1697" spans="1:8" ht="12.75">
      <c r="A1697" s="10"/>
      <c r="B1697" s="10"/>
      <c r="C1697" s="10"/>
      <c r="D1697" s="10"/>
      <c r="E1697" s="10"/>
      <c r="H1697" s="512"/>
    </row>
    <row r="1698" spans="1:8" ht="12.75">
      <c r="A1698" s="10"/>
      <c r="B1698" s="10"/>
      <c r="C1698" s="10"/>
      <c r="D1698" s="10"/>
      <c r="E1698" s="10"/>
      <c r="H1698" s="512"/>
    </row>
    <row r="1699" spans="1:8" ht="12.75">
      <c r="A1699" s="10"/>
      <c r="B1699" s="10"/>
      <c r="C1699" s="10"/>
      <c r="D1699" s="10"/>
      <c r="E1699" s="10"/>
      <c r="H1699" s="512"/>
    </row>
    <row r="1700" spans="1:8" ht="12.75">
      <c r="A1700" s="10"/>
      <c r="B1700" s="10"/>
      <c r="C1700" s="10"/>
      <c r="D1700" s="10"/>
      <c r="E1700" s="10"/>
      <c r="H1700" s="512"/>
    </row>
    <row r="1701" spans="1:8" ht="12.75">
      <c r="A1701" s="10"/>
      <c r="B1701" s="10"/>
      <c r="C1701" s="10"/>
      <c r="D1701" s="10"/>
      <c r="E1701" s="10"/>
      <c r="H1701" s="512"/>
    </row>
    <row r="1702" spans="1:8" ht="12.75">
      <c r="A1702" s="10"/>
      <c r="B1702" s="10"/>
      <c r="C1702" s="10"/>
      <c r="D1702" s="10"/>
      <c r="E1702" s="10"/>
      <c r="H1702" s="512"/>
    </row>
    <row r="1703" spans="1:8" ht="12.75">
      <c r="A1703" s="10"/>
      <c r="B1703" s="10"/>
      <c r="C1703" s="10"/>
      <c r="D1703" s="10"/>
      <c r="E1703" s="10"/>
      <c r="H1703" s="512"/>
    </row>
    <row r="1704" spans="1:8" ht="12.75">
      <c r="A1704" s="10"/>
      <c r="B1704" s="10"/>
      <c r="C1704" s="10"/>
      <c r="D1704" s="10"/>
      <c r="E1704" s="10"/>
      <c r="H1704" s="512"/>
    </row>
    <row r="1705" spans="1:8" ht="12.75">
      <c r="A1705" s="10"/>
      <c r="B1705" s="10"/>
      <c r="C1705" s="10"/>
      <c r="D1705" s="10"/>
      <c r="E1705" s="10"/>
      <c r="H1705" s="512"/>
    </row>
    <row r="1706" spans="1:8" ht="12.75">
      <c r="A1706" s="10"/>
      <c r="B1706" s="10"/>
      <c r="C1706" s="10"/>
      <c r="D1706" s="10"/>
      <c r="E1706" s="10"/>
      <c r="H1706" s="512"/>
    </row>
    <row r="1707" spans="1:8" ht="12.75">
      <c r="A1707" s="10"/>
      <c r="B1707" s="10"/>
      <c r="C1707" s="10"/>
      <c r="D1707" s="10"/>
      <c r="E1707" s="10"/>
      <c r="H1707" s="512"/>
    </row>
    <row r="1708" spans="1:8" ht="12.75">
      <c r="A1708" s="10"/>
      <c r="B1708" s="10"/>
      <c r="C1708" s="10"/>
      <c r="D1708" s="10"/>
      <c r="E1708" s="10"/>
      <c r="H1708" s="512"/>
    </row>
    <row r="1709" spans="1:8" ht="12.75">
      <c r="A1709" s="10"/>
      <c r="B1709" s="10"/>
      <c r="C1709" s="10"/>
      <c r="D1709" s="10"/>
      <c r="E1709" s="10"/>
      <c r="H1709" s="512"/>
    </row>
    <row r="1710" spans="1:8" ht="12.75">
      <c r="A1710" s="10"/>
      <c r="B1710" s="10"/>
      <c r="C1710" s="10"/>
      <c r="D1710" s="10"/>
      <c r="E1710" s="10"/>
      <c r="H1710" s="512"/>
    </row>
    <row r="1711" spans="1:8" ht="12.75">
      <c r="A1711" s="10"/>
      <c r="B1711" s="10"/>
      <c r="C1711" s="10"/>
      <c r="D1711" s="10"/>
      <c r="E1711" s="10"/>
      <c r="H1711" s="512"/>
    </row>
    <row r="1712" spans="1:8" ht="12.75">
      <c r="A1712" s="10"/>
      <c r="B1712" s="10"/>
      <c r="C1712" s="10"/>
      <c r="D1712" s="10"/>
      <c r="E1712" s="10"/>
      <c r="H1712" s="512"/>
    </row>
    <row r="1713" spans="1:8" ht="12.75">
      <c r="A1713" s="10"/>
      <c r="B1713" s="10"/>
      <c r="C1713" s="10"/>
      <c r="D1713" s="10"/>
      <c r="E1713" s="10"/>
      <c r="H1713" s="512"/>
    </row>
    <row r="1714" spans="1:8" ht="12.75">
      <c r="A1714" s="10"/>
      <c r="B1714" s="10"/>
      <c r="C1714" s="10"/>
      <c r="D1714" s="10"/>
      <c r="E1714" s="10"/>
      <c r="H1714" s="512"/>
    </row>
    <row r="1715" spans="1:8" ht="12.75">
      <c r="A1715" s="10"/>
      <c r="B1715" s="10"/>
      <c r="C1715" s="10"/>
      <c r="D1715" s="10"/>
      <c r="E1715" s="10"/>
      <c r="H1715" s="512"/>
    </row>
    <row r="1716" spans="1:8" ht="12.75">
      <c r="A1716" s="10"/>
      <c r="B1716" s="10"/>
      <c r="C1716" s="10"/>
      <c r="D1716" s="10"/>
      <c r="E1716" s="10"/>
      <c r="H1716" s="512"/>
    </row>
    <row r="1717" spans="1:8" ht="12.75">
      <c r="A1717" s="10"/>
      <c r="B1717" s="10"/>
      <c r="C1717" s="10"/>
      <c r="D1717" s="10"/>
      <c r="E1717" s="10"/>
      <c r="H1717" s="512"/>
    </row>
    <row r="1718" spans="1:8" ht="12.75">
      <c r="A1718" s="10"/>
      <c r="B1718" s="10"/>
      <c r="C1718" s="10"/>
      <c r="D1718" s="10"/>
      <c r="E1718" s="10"/>
      <c r="H1718" s="512"/>
    </row>
    <row r="1719" spans="1:8" ht="12.75">
      <c r="A1719" s="10"/>
      <c r="B1719" s="10"/>
      <c r="C1719" s="10"/>
      <c r="D1719" s="10"/>
      <c r="E1719" s="10"/>
      <c r="H1719" s="512"/>
    </row>
    <row r="1720" spans="1:8" ht="12.75">
      <c r="A1720" s="10"/>
      <c r="B1720" s="10"/>
      <c r="C1720" s="10"/>
      <c r="D1720" s="10"/>
      <c r="E1720" s="10"/>
      <c r="H1720" s="512"/>
    </row>
    <row r="1721" spans="1:8" ht="12.75">
      <c r="A1721" s="10"/>
      <c r="B1721" s="10"/>
      <c r="C1721" s="10"/>
      <c r="D1721" s="10"/>
      <c r="E1721" s="10"/>
      <c r="H1721" s="512"/>
    </row>
    <row r="1722" spans="1:8" ht="12.75">
      <c r="A1722" s="10"/>
      <c r="B1722" s="10"/>
      <c r="C1722" s="10"/>
      <c r="D1722" s="10"/>
      <c r="E1722" s="10"/>
      <c r="H1722" s="512"/>
    </row>
  </sheetData>
  <sheetProtection password="CF4C" sheet="1" objects="1" scenarios="1"/>
  <printOptions/>
  <pageMargins left="0.79" right="0.25" top="0.78" bottom="0.984251968503937" header="0.27" footer="0.5118110236220472"/>
  <pageSetup horizontalDpi="600" verticalDpi="600" orientation="portrait" paperSize="9" scale="9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459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" sqref="F5"/>
    </sheetView>
  </sheetViews>
  <sheetFormatPr defaultColWidth="9.140625" defaultRowHeight="12.75"/>
  <cols>
    <col min="1" max="1" width="7.28125" style="270" customWidth="1"/>
    <col min="2" max="2" width="5.8515625" style="261" customWidth="1"/>
    <col min="3" max="3" width="39.7109375" style="494" customWidth="1"/>
    <col min="4" max="4" width="12.28125" style="139" customWidth="1"/>
    <col min="5" max="5" width="11.421875" style="4" customWidth="1"/>
    <col min="6" max="6" width="11.7109375" style="139" customWidth="1"/>
    <col min="7" max="7" width="5.421875" style="510" customWidth="1"/>
    <col min="8" max="16384" width="12.421875" style="140" customWidth="1"/>
  </cols>
  <sheetData>
    <row r="1" spans="1:7" s="652" customFormat="1" ht="14.25" customHeight="1">
      <c r="A1" s="657"/>
      <c r="B1" s="653"/>
      <c r="C1" s="658"/>
      <c r="D1" s="10"/>
      <c r="E1" s="655"/>
      <c r="F1" s="655" t="s">
        <v>1017</v>
      </c>
      <c r="G1" s="655"/>
    </row>
    <row r="2" spans="1:7" s="652" customFormat="1" ht="12" customHeight="1">
      <c r="A2" s="657"/>
      <c r="B2" s="653"/>
      <c r="C2" s="658"/>
      <c r="D2" s="10"/>
      <c r="E2" s="11"/>
      <c r="F2" s="701" t="s">
        <v>1028</v>
      </c>
      <c r="G2" s="701"/>
    </row>
    <row r="3" spans="1:7" s="652" customFormat="1" ht="12" customHeight="1">
      <c r="A3" s="657"/>
      <c r="B3" s="653"/>
      <c r="C3" s="658"/>
      <c r="D3" s="656"/>
      <c r="E3" s="11"/>
      <c r="F3" s="701" t="s">
        <v>530</v>
      </c>
      <c r="G3" s="701"/>
    </row>
    <row r="4" spans="1:7" s="652" customFormat="1" ht="12" customHeight="1">
      <c r="A4" s="657"/>
      <c r="B4" s="653"/>
      <c r="C4" s="658"/>
      <c r="D4" s="656"/>
      <c r="E4" s="11"/>
      <c r="F4" s="701" t="s">
        <v>1057</v>
      </c>
      <c r="G4" s="701"/>
    </row>
    <row r="5" spans="1:7" s="652" customFormat="1" ht="15.75">
      <c r="A5" s="651" t="s">
        <v>213</v>
      </c>
      <c r="B5" s="653"/>
      <c r="C5" s="658"/>
      <c r="D5" s="659"/>
      <c r="E5" s="660"/>
      <c r="F5" s="659"/>
      <c r="G5" s="654"/>
    </row>
    <row r="6" spans="1:7" ht="13.5" thickBot="1">
      <c r="A6" s="269"/>
      <c r="B6" s="241"/>
      <c r="C6" s="433"/>
      <c r="D6" s="141"/>
      <c r="E6" s="11"/>
      <c r="F6" s="141"/>
      <c r="G6" s="507"/>
    </row>
    <row r="7" spans="1:7" s="159" customFormat="1" ht="12.75">
      <c r="A7" s="273" t="s">
        <v>220</v>
      </c>
      <c r="B7" s="271" t="s">
        <v>219</v>
      </c>
      <c r="C7" s="271" t="s">
        <v>221</v>
      </c>
      <c r="D7" s="495" t="s">
        <v>217</v>
      </c>
      <c r="E7" s="495" t="s">
        <v>222</v>
      </c>
      <c r="F7" s="495" t="s">
        <v>223</v>
      </c>
      <c r="G7" s="508" t="s">
        <v>531</v>
      </c>
    </row>
    <row r="8" spans="1:7" s="298" customFormat="1" ht="27" customHeight="1" thickBot="1">
      <c r="A8" s="293"/>
      <c r="B8" s="294"/>
      <c r="C8" s="295"/>
      <c r="D8" s="294" t="s">
        <v>17</v>
      </c>
      <c r="E8" s="294" t="s">
        <v>17</v>
      </c>
      <c r="F8" s="294" t="s">
        <v>1036</v>
      </c>
      <c r="G8" s="528" t="s">
        <v>532</v>
      </c>
    </row>
    <row r="9" spans="1:8" ht="12.75">
      <c r="A9" s="186">
        <v>4</v>
      </c>
      <c r="B9" s="186"/>
      <c r="C9" s="434" t="s">
        <v>643</v>
      </c>
      <c r="D9" s="167">
        <f>D10+D167+D173+D211+D237+D291+D302+D1086+D2287</f>
        <v>107159861.845</v>
      </c>
      <c r="E9" s="167">
        <f>E10+E167+E173+E211+E237+E291+E302+E1086+E2287</f>
        <v>122723095.72500001</v>
      </c>
      <c r="F9" s="274">
        <f>F10+F167+F173+F211+F237+F291+F302+F1086+F2287</f>
        <v>139500181.88</v>
      </c>
      <c r="G9" s="509">
        <f aca="true" t="shared" si="0" ref="G9:G72">(F9-E9)/E9</f>
        <v>0.13670683627957336</v>
      </c>
      <c r="H9" s="139"/>
    </row>
    <row r="10" spans="1:7" s="143" customFormat="1" ht="12.75">
      <c r="A10" s="77" t="s">
        <v>938</v>
      </c>
      <c r="B10" s="242"/>
      <c r="C10" s="435" t="s">
        <v>644</v>
      </c>
      <c r="D10" s="222">
        <f>D11+D70+D152+D155+D157+D161</f>
        <v>13680480.35</v>
      </c>
      <c r="E10" s="222">
        <f>E11+E70+E152+E155+E157+E161</f>
        <v>13967946.5</v>
      </c>
      <c r="F10" s="222">
        <f>F11+F70+F152+F155+F157+F161</f>
        <v>14177523.879999999</v>
      </c>
      <c r="G10" s="529">
        <f t="shared" si="0"/>
        <v>0.015004165429757263</v>
      </c>
    </row>
    <row r="11" spans="1:7" s="143" customFormat="1" ht="12.75">
      <c r="A11" s="173" t="s">
        <v>892</v>
      </c>
      <c r="B11" s="258"/>
      <c r="C11" s="441" t="s">
        <v>530</v>
      </c>
      <c r="D11" s="213">
        <f>SUM(D12,D26,D66)</f>
        <v>787715</v>
      </c>
      <c r="E11" s="213">
        <f>SUM(E12,E26,E66)</f>
        <v>842715</v>
      </c>
      <c r="F11" s="170">
        <f>SUM(F12,F26,F66)</f>
        <v>1220127.88</v>
      </c>
      <c r="G11" s="509">
        <f t="shared" si="0"/>
        <v>0.44785352105990744</v>
      </c>
    </row>
    <row r="12" spans="1:7" s="143" customFormat="1" ht="12.75">
      <c r="A12" s="57"/>
      <c r="B12" s="188" t="s">
        <v>838</v>
      </c>
      <c r="C12" s="57" t="s">
        <v>673</v>
      </c>
      <c r="D12" s="570">
        <f>SUM(D13,D22:D25)</f>
        <v>700875</v>
      </c>
      <c r="E12" s="570">
        <f>SUM(E13,E22:E25)</f>
        <v>698873</v>
      </c>
      <c r="F12" s="570">
        <f>SUM(F13,F22:F25)</f>
        <v>1119127.88</v>
      </c>
      <c r="G12" s="509">
        <f t="shared" si="0"/>
        <v>0.6013322592230632</v>
      </c>
    </row>
    <row r="13" spans="1:7" ht="12.75" hidden="1">
      <c r="A13" s="57"/>
      <c r="B13" s="250"/>
      <c r="C13" s="571" t="s">
        <v>674</v>
      </c>
      <c r="D13" s="572">
        <f>SUM(D14:D21)</f>
        <v>526500</v>
      </c>
      <c r="E13" s="572">
        <f>SUM(E14:E21)</f>
        <v>525500</v>
      </c>
      <c r="F13" s="572">
        <f>SUM(F14:F21)</f>
        <v>841036</v>
      </c>
      <c r="G13" s="509">
        <f t="shared" si="0"/>
        <v>0.6004490960989534</v>
      </c>
    </row>
    <row r="14" spans="1:7" s="143" customFormat="1" ht="12.75" hidden="1">
      <c r="A14" s="57"/>
      <c r="B14" s="188"/>
      <c r="C14" s="286" t="s">
        <v>526</v>
      </c>
      <c r="D14" s="570">
        <v>519400</v>
      </c>
      <c r="E14" s="39">
        <v>518400</v>
      </c>
      <c r="F14" s="172">
        <v>730800</v>
      </c>
      <c r="G14" s="509">
        <f t="shared" si="0"/>
        <v>0.4097222222222222</v>
      </c>
    </row>
    <row r="15" spans="1:7" s="143" customFormat="1" ht="12.75" hidden="1">
      <c r="A15" s="57"/>
      <c r="B15" s="188"/>
      <c r="C15" s="286" t="s">
        <v>527</v>
      </c>
      <c r="D15" s="570"/>
      <c r="E15" s="39"/>
      <c r="F15" s="172">
        <v>82200</v>
      </c>
      <c r="G15" s="509" t="e">
        <f t="shared" si="0"/>
        <v>#DIV/0!</v>
      </c>
    </row>
    <row r="16" spans="1:8" s="143" customFormat="1" ht="12.75" hidden="1">
      <c r="A16" s="57"/>
      <c r="B16" s="188"/>
      <c r="C16" s="286" t="s">
        <v>123</v>
      </c>
      <c r="D16" s="570"/>
      <c r="E16" s="39"/>
      <c r="F16" s="172">
        <v>12336</v>
      </c>
      <c r="G16" s="509" t="e">
        <f t="shared" si="0"/>
        <v>#DIV/0!</v>
      </c>
      <c r="H16" s="185"/>
    </row>
    <row r="17" spans="1:8" s="143" customFormat="1" ht="12.75" hidden="1">
      <c r="A17" s="57"/>
      <c r="B17" s="188"/>
      <c r="C17" s="286" t="s">
        <v>124</v>
      </c>
      <c r="D17" s="570"/>
      <c r="E17" s="39"/>
      <c r="F17" s="172">
        <v>6850</v>
      </c>
      <c r="G17" s="509" t="e">
        <f t="shared" si="0"/>
        <v>#DIV/0!</v>
      </c>
      <c r="H17" s="185"/>
    </row>
    <row r="18" spans="1:7" s="143" customFormat="1" ht="12" customHeight="1" hidden="1">
      <c r="A18" s="57"/>
      <c r="B18" s="188"/>
      <c r="C18" s="286" t="s">
        <v>528</v>
      </c>
      <c r="D18" s="570"/>
      <c r="E18" s="39"/>
      <c r="F18" s="172">
        <v>6850</v>
      </c>
      <c r="G18" s="509" t="e">
        <f t="shared" si="0"/>
        <v>#DIV/0!</v>
      </c>
    </row>
    <row r="19" spans="1:7" s="143" customFormat="1" ht="12.75" hidden="1">
      <c r="A19" s="57"/>
      <c r="B19" s="188"/>
      <c r="C19" s="286" t="s">
        <v>625</v>
      </c>
      <c r="D19" s="570"/>
      <c r="E19" s="39"/>
      <c r="F19" s="172"/>
      <c r="G19" s="509" t="e">
        <f t="shared" si="0"/>
        <v>#DIV/0!</v>
      </c>
    </row>
    <row r="20" spans="1:7" s="143" customFormat="1" ht="12.75" hidden="1">
      <c r="A20" s="57"/>
      <c r="B20" s="188"/>
      <c r="C20" s="286" t="s">
        <v>71</v>
      </c>
      <c r="D20" s="570">
        <v>7100</v>
      </c>
      <c r="E20" s="39">
        <v>7100</v>
      </c>
      <c r="F20" s="172">
        <v>2000</v>
      </c>
      <c r="G20" s="509">
        <f t="shared" si="0"/>
        <v>-0.7183098591549296</v>
      </c>
    </row>
    <row r="21" spans="1:7" ht="12.75" hidden="1">
      <c r="A21" s="57"/>
      <c r="B21" s="188"/>
      <c r="C21" s="286" t="s">
        <v>128</v>
      </c>
      <c r="D21" s="573"/>
      <c r="E21" s="39"/>
      <c r="F21" s="172"/>
      <c r="G21" s="509" t="e">
        <f t="shared" si="0"/>
        <v>#DIV/0!</v>
      </c>
    </row>
    <row r="22" spans="1:7" ht="12.75" hidden="1">
      <c r="A22" s="57"/>
      <c r="B22" s="188"/>
      <c r="C22" s="197" t="s">
        <v>72</v>
      </c>
      <c r="D22" s="574"/>
      <c r="E22" s="176"/>
      <c r="F22" s="575"/>
      <c r="G22" s="509" t="e">
        <f t="shared" si="0"/>
        <v>#DIV/0!</v>
      </c>
    </row>
    <row r="23" spans="1:7" ht="12.75" hidden="1">
      <c r="A23" s="57"/>
      <c r="B23" s="188"/>
      <c r="C23" s="571" t="s">
        <v>675</v>
      </c>
      <c r="D23" s="574"/>
      <c r="E23" s="574"/>
      <c r="F23" s="575"/>
      <c r="G23" s="509" t="e">
        <f t="shared" si="0"/>
        <v>#DIV/0!</v>
      </c>
    </row>
    <row r="24" spans="1:7" ht="12.75" hidden="1">
      <c r="A24" s="57"/>
      <c r="B24" s="188"/>
      <c r="C24" s="571" t="s">
        <v>676</v>
      </c>
      <c r="D24" s="176">
        <f>D13*0.33</f>
        <v>173745</v>
      </c>
      <c r="E24" s="176">
        <v>172743</v>
      </c>
      <c r="F24" s="176">
        <f>F13*0.33</f>
        <v>277541.88</v>
      </c>
      <c r="G24" s="509">
        <f t="shared" si="0"/>
        <v>0.6066751185286814</v>
      </c>
    </row>
    <row r="25" spans="1:7" ht="12.75" hidden="1">
      <c r="A25" s="57"/>
      <c r="B25" s="188"/>
      <c r="C25" s="571" t="s">
        <v>677</v>
      </c>
      <c r="D25" s="176">
        <v>630</v>
      </c>
      <c r="E25" s="176">
        <v>630</v>
      </c>
      <c r="F25" s="176">
        <v>550</v>
      </c>
      <c r="G25" s="509">
        <f t="shared" si="0"/>
        <v>-0.12698412698412698</v>
      </c>
    </row>
    <row r="26" spans="1:7" s="143" customFormat="1" ht="12.75">
      <c r="A26" s="57"/>
      <c r="B26" s="188" t="s">
        <v>839</v>
      </c>
      <c r="C26" s="57" t="s">
        <v>678</v>
      </c>
      <c r="D26" s="570">
        <f>D27+D41+D47+D54+D61</f>
        <v>86840</v>
      </c>
      <c r="E26" s="570">
        <f>E27+E41+E47+E54+E61</f>
        <v>143842</v>
      </c>
      <c r="F26" s="522">
        <v>101000</v>
      </c>
      <c r="G26" s="509">
        <f t="shared" si="0"/>
        <v>-0.29784068630858856</v>
      </c>
    </row>
    <row r="27" spans="1:7" s="143" customFormat="1" ht="12.75" hidden="1">
      <c r="A27" s="57"/>
      <c r="B27" s="250"/>
      <c r="C27" s="203" t="s">
        <v>940</v>
      </c>
      <c r="D27" s="572">
        <f>SUM(D28:D40)</f>
        <v>53840</v>
      </c>
      <c r="E27" s="572">
        <f>SUM(E28:E40)</f>
        <v>98800</v>
      </c>
      <c r="F27" s="176">
        <f>SUM(F28:F40)</f>
        <v>0</v>
      </c>
      <c r="G27" s="509">
        <f t="shared" si="0"/>
        <v>-1</v>
      </c>
    </row>
    <row r="28" spans="1:7" s="143" customFormat="1" ht="12.75" hidden="1">
      <c r="A28" s="57"/>
      <c r="B28" s="188"/>
      <c r="C28" s="286" t="s">
        <v>73</v>
      </c>
      <c r="D28" s="576">
        <v>28000</v>
      </c>
      <c r="E28" s="39">
        <v>17000</v>
      </c>
      <c r="F28" s="39"/>
      <c r="G28" s="509">
        <f t="shared" si="0"/>
        <v>-1</v>
      </c>
    </row>
    <row r="29" spans="1:7" s="143" customFormat="1" ht="12.75" hidden="1">
      <c r="A29" s="57"/>
      <c r="B29" s="188"/>
      <c r="C29" s="286" t="s">
        <v>74</v>
      </c>
      <c r="D29" s="576"/>
      <c r="E29" s="39"/>
      <c r="F29" s="39"/>
      <c r="G29" s="509" t="e">
        <f t="shared" si="0"/>
        <v>#DIV/0!</v>
      </c>
    </row>
    <row r="30" spans="1:7" s="143" customFormat="1" ht="12.75" hidden="1">
      <c r="A30" s="57"/>
      <c r="B30" s="188"/>
      <c r="C30" s="286" t="s">
        <v>75</v>
      </c>
      <c r="D30" s="576"/>
      <c r="E30" s="39"/>
      <c r="F30" s="39"/>
      <c r="G30" s="509" t="e">
        <f t="shared" si="0"/>
        <v>#DIV/0!</v>
      </c>
    </row>
    <row r="31" spans="1:7" s="143" customFormat="1" ht="12.75" hidden="1">
      <c r="A31" s="57"/>
      <c r="B31" s="188"/>
      <c r="C31" s="286" t="s">
        <v>76</v>
      </c>
      <c r="D31" s="576">
        <v>8000</v>
      </c>
      <c r="E31" s="39">
        <v>7800</v>
      </c>
      <c r="F31" s="39"/>
      <c r="G31" s="509">
        <f t="shared" si="0"/>
        <v>-1</v>
      </c>
    </row>
    <row r="32" spans="1:7" s="143" customFormat="1" ht="12.75" hidden="1">
      <c r="A32" s="57"/>
      <c r="B32" s="188"/>
      <c r="C32" s="286" t="s">
        <v>77</v>
      </c>
      <c r="D32" s="576"/>
      <c r="E32" s="39"/>
      <c r="F32" s="39"/>
      <c r="G32" s="509" t="e">
        <f t="shared" si="0"/>
        <v>#DIV/0!</v>
      </c>
    </row>
    <row r="33" spans="1:7" s="143" customFormat="1" ht="12.75" hidden="1">
      <c r="A33" s="57"/>
      <c r="B33" s="188"/>
      <c r="C33" s="286" t="s">
        <v>78</v>
      </c>
      <c r="D33" s="576"/>
      <c r="E33" s="39"/>
      <c r="F33" s="39"/>
      <c r="G33" s="509" t="e">
        <f t="shared" si="0"/>
        <v>#DIV/0!</v>
      </c>
    </row>
    <row r="34" spans="1:7" s="143" customFormat="1" ht="12.75" hidden="1">
      <c r="A34" s="57"/>
      <c r="B34" s="188"/>
      <c r="C34" s="286" t="s">
        <v>79</v>
      </c>
      <c r="D34" s="576">
        <v>17840</v>
      </c>
      <c r="E34" s="39">
        <v>74000</v>
      </c>
      <c r="F34" s="39"/>
      <c r="G34" s="509">
        <f t="shared" si="0"/>
        <v>-1</v>
      </c>
    </row>
    <row r="35" spans="1:7" s="143" customFormat="1" ht="12.75" hidden="1">
      <c r="A35" s="57"/>
      <c r="B35" s="188"/>
      <c r="C35" s="286" t="s">
        <v>80</v>
      </c>
      <c r="D35" s="576"/>
      <c r="E35" s="39"/>
      <c r="F35" s="39"/>
      <c r="G35" s="509" t="e">
        <f t="shared" si="0"/>
        <v>#DIV/0!</v>
      </c>
    </row>
    <row r="36" spans="1:7" s="143" customFormat="1" ht="12.75" hidden="1">
      <c r="A36" s="57"/>
      <c r="B36" s="188"/>
      <c r="C36" s="286" t="s">
        <v>81</v>
      </c>
      <c r="D36" s="576"/>
      <c r="E36" s="39"/>
      <c r="F36" s="39"/>
      <c r="G36" s="509" t="e">
        <f t="shared" si="0"/>
        <v>#DIV/0!</v>
      </c>
    </row>
    <row r="37" spans="1:7" s="143" customFormat="1" ht="12.75" hidden="1">
      <c r="A37" s="57"/>
      <c r="B37" s="188"/>
      <c r="C37" s="286" t="s">
        <v>82</v>
      </c>
      <c r="D37" s="576"/>
      <c r="E37" s="39"/>
      <c r="F37" s="39"/>
      <c r="G37" s="509" t="e">
        <f t="shared" si="0"/>
        <v>#DIV/0!</v>
      </c>
    </row>
    <row r="38" spans="1:7" s="143" customFormat="1" ht="12.75" hidden="1">
      <c r="A38" s="57"/>
      <c r="B38" s="188"/>
      <c r="C38" s="286" t="s">
        <v>129</v>
      </c>
      <c r="D38" s="576"/>
      <c r="E38" s="39"/>
      <c r="F38" s="39"/>
      <c r="G38" s="509" t="e">
        <f t="shared" si="0"/>
        <v>#DIV/0!</v>
      </c>
    </row>
    <row r="39" spans="1:7" s="143" customFormat="1" ht="12.75" hidden="1">
      <c r="A39" s="57"/>
      <c r="B39" s="188"/>
      <c r="C39" s="286" t="s">
        <v>83</v>
      </c>
      <c r="D39" s="576"/>
      <c r="E39" s="39"/>
      <c r="F39" s="39"/>
      <c r="G39" s="509" t="e">
        <f t="shared" si="0"/>
        <v>#DIV/0!</v>
      </c>
    </row>
    <row r="40" spans="1:7" s="143" customFormat="1" ht="12.75" hidden="1">
      <c r="A40" s="57"/>
      <c r="B40" s="188"/>
      <c r="C40" s="286" t="s">
        <v>84</v>
      </c>
      <c r="D40" s="576"/>
      <c r="E40" s="39"/>
      <c r="F40" s="39"/>
      <c r="G40" s="509" t="e">
        <f t="shared" si="0"/>
        <v>#DIV/0!</v>
      </c>
    </row>
    <row r="41" spans="1:7" s="143" customFormat="1" ht="12.75" hidden="1">
      <c r="A41" s="57"/>
      <c r="B41" s="188"/>
      <c r="C41" s="197" t="s">
        <v>679</v>
      </c>
      <c r="D41" s="572">
        <f>SUM(D42:D46)</f>
        <v>10000</v>
      </c>
      <c r="E41" s="572">
        <f>SUM(E42:E46)</f>
        <v>18042</v>
      </c>
      <c r="F41" s="176">
        <f>SUM(F42:F46)</f>
        <v>0</v>
      </c>
      <c r="G41" s="509">
        <f t="shared" si="0"/>
        <v>-1</v>
      </c>
    </row>
    <row r="42" spans="1:7" s="143" customFormat="1" ht="12.75" hidden="1">
      <c r="A42" s="57"/>
      <c r="B42" s="188"/>
      <c r="C42" s="286" t="s">
        <v>85</v>
      </c>
      <c r="D42" s="576"/>
      <c r="E42" s="39"/>
      <c r="F42" s="39"/>
      <c r="G42" s="509" t="e">
        <f t="shared" si="0"/>
        <v>#DIV/0!</v>
      </c>
    </row>
    <row r="43" spans="1:7" s="143" customFormat="1" ht="12.75" hidden="1">
      <c r="A43" s="57"/>
      <c r="B43" s="188"/>
      <c r="C43" s="286" t="s">
        <v>86</v>
      </c>
      <c r="D43" s="576">
        <v>10000</v>
      </c>
      <c r="E43" s="39">
        <v>18042</v>
      </c>
      <c r="F43" s="39"/>
      <c r="G43" s="509">
        <f t="shared" si="0"/>
        <v>-1</v>
      </c>
    </row>
    <row r="44" spans="1:7" s="143" customFormat="1" ht="12.75" hidden="1">
      <c r="A44" s="57"/>
      <c r="B44" s="188"/>
      <c r="C44" s="286" t="s">
        <v>87</v>
      </c>
      <c r="D44" s="576"/>
      <c r="E44" s="39"/>
      <c r="F44" s="39"/>
      <c r="G44" s="509" t="e">
        <f t="shared" si="0"/>
        <v>#DIV/0!</v>
      </c>
    </row>
    <row r="45" spans="1:7" s="143" customFormat="1" ht="12.75" hidden="1">
      <c r="A45" s="57"/>
      <c r="B45" s="188"/>
      <c r="C45" s="286" t="s">
        <v>88</v>
      </c>
      <c r="D45" s="576"/>
      <c r="E45" s="39"/>
      <c r="F45" s="39"/>
      <c r="G45" s="509" t="e">
        <f t="shared" si="0"/>
        <v>#DIV/0!</v>
      </c>
    </row>
    <row r="46" spans="1:7" s="143" customFormat="1" ht="12.75" hidden="1">
      <c r="A46" s="57"/>
      <c r="B46" s="188"/>
      <c r="C46" s="286" t="s">
        <v>89</v>
      </c>
      <c r="D46" s="576"/>
      <c r="E46" s="39"/>
      <c r="F46" s="39"/>
      <c r="G46" s="509" t="e">
        <f t="shared" si="0"/>
        <v>#DIV/0!</v>
      </c>
    </row>
    <row r="47" spans="1:7" s="143" customFormat="1" ht="12.75" hidden="1">
      <c r="A47" s="57"/>
      <c r="B47" s="188"/>
      <c r="C47" s="203" t="s">
        <v>680</v>
      </c>
      <c r="D47" s="572">
        <f>SUM(D48:D53)</f>
        <v>8000</v>
      </c>
      <c r="E47" s="572">
        <f>SUM(E48:E53)</f>
        <v>4000</v>
      </c>
      <c r="F47" s="176">
        <f>SUM(F48:F53)</f>
        <v>0</v>
      </c>
      <c r="G47" s="509">
        <f t="shared" si="0"/>
        <v>-1</v>
      </c>
    </row>
    <row r="48" spans="1:7" s="143" customFormat="1" ht="12.75" hidden="1">
      <c r="A48" s="57"/>
      <c r="B48" s="188"/>
      <c r="C48" s="286" t="s">
        <v>943</v>
      </c>
      <c r="D48" s="576">
        <v>8000</v>
      </c>
      <c r="E48" s="39">
        <v>4000</v>
      </c>
      <c r="F48" s="39"/>
      <c r="G48" s="509">
        <f t="shared" si="0"/>
        <v>-1</v>
      </c>
    </row>
    <row r="49" spans="1:7" s="143" customFormat="1" ht="12.75" hidden="1">
      <c r="A49" s="57"/>
      <c r="B49" s="188"/>
      <c r="C49" s="286" t="s">
        <v>90</v>
      </c>
      <c r="D49" s="576"/>
      <c r="E49" s="39"/>
      <c r="F49" s="39"/>
      <c r="G49" s="509" t="e">
        <f t="shared" si="0"/>
        <v>#DIV/0!</v>
      </c>
    </row>
    <row r="50" spans="1:7" s="143" customFormat="1" ht="12.75" hidden="1">
      <c r="A50" s="57"/>
      <c r="B50" s="188"/>
      <c r="C50" s="286" t="s">
        <v>130</v>
      </c>
      <c r="D50" s="576"/>
      <c r="E50" s="39"/>
      <c r="F50" s="39"/>
      <c r="G50" s="509" t="e">
        <f t="shared" si="0"/>
        <v>#DIV/0!</v>
      </c>
    </row>
    <row r="51" spans="1:7" s="143" customFormat="1" ht="12.75" hidden="1">
      <c r="A51" s="57"/>
      <c r="B51" s="188"/>
      <c r="C51" s="286" t="s">
        <v>941</v>
      </c>
      <c r="D51" s="576"/>
      <c r="E51" s="39"/>
      <c r="F51" s="39"/>
      <c r="G51" s="509" t="e">
        <f t="shared" si="0"/>
        <v>#DIV/0!</v>
      </c>
    </row>
    <row r="52" spans="1:7" s="143" customFormat="1" ht="12.75" hidden="1">
      <c r="A52" s="57"/>
      <c r="B52" s="188"/>
      <c r="C52" s="286" t="s">
        <v>131</v>
      </c>
      <c r="D52" s="576"/>
      <c r="E52" s="39"/>
      <c r="F52" s="39"/>
      <c r="G52" s="509" t="e">
        <f t="shared" si="0"/>
        <v>#DIV/0!</v>
      </c>
    </row>
    <row r="53" spans="1:7" s="143" customFormat="1" ht="12.75" hidden="1">
      <c r="A53" s="57"/>
      <c r="B53" s="188"/>
      <c r="C53" s="286" t="s">
        <v>942</v>
      </c>
      <c r="D53" s="576"/>
      <c r="E53" s="39"/>
      <c r="F53" s="39"/>
      <c r="G53" s="509" t="e">
        <f t="shared" si="0"/>
        <v>#DIV/0!</v>
      </c>
    </row>
    <row r="54" spans="1:7" s="143" customFormat="1" ht="12.75" hidden="1">
      <c r="A54" s="57"/>
      <c r="B54" s="188"/>
      <c r="C54" s="203" t="s">
        <v>683</v>
      </c>
      <c r="D54" s="572">
        <f>SUM(D55:D60)</f>
        <v>0</v>
      </c>
      <c r="E54" s="572">
        <f>SUM(E55:E60)</f>
        <v>0</v>
      </c>
      <c r="F54" s="176">
        <f>SUM(F55:F60)</f>
        <v>0</v>
      </c>
      <c r="G54" s="509" t="e">
        <f t="shared" si="0"/>
        <v>#DIV/0!</v>
      </c>
    </row>
    <row r="55" spans="1:7" s="143" customFormat="1" ht="12.75" hidden="1">
      <c r="A55" s="57"/>
      <c r="B55" s="188"/>
      <c r="C55" s="286" t="s">
        <v>136</v>
      </c>
      <c r="D55" s="576"/>
      <c r="E55" s="39"/>
      <c r="F55" s="39"/>
      <c r="G55" s="509" t="e">
        <f t="shared" si="0"/>
        <v>#DIV/0!</v>
      </c>
    </row>
    <row r="56" spans="1:7" s="143" customFormat="1" ht="12.75" hidden="1">
      <c r="A56" s="57"/>
      <c r="B56" s="188"/>
      <c r="C56" s="286" t="s">
        <v>137</v>
      </c>
      <c r="D56" s="576"/>
      <c r="E56" s="39"/>
      <c r="F56" s="39"/>
      <c r="G56" s="509" t="e">
        <f t="shared" si="0"/>
        <v>#DIV/0!</v>
      </c>
    </row>
    <row r="57" spans="1:7" s="143" customFormat="1" ht="12.75" hidden="1">
      <c r="A57" s="57"/>
      <c r="B57" s="188"/>
      <c r="C57" s="286" t="s">
        <v>138</v>
      </c>
      <c r="D57" s="576"/>
      <c r="E57" s="39"/>
      <c r="F57" s="39"/>
      <c r="G57" s="509" t="e">
        <f t="shared" si="0"/>
        <v>#DIV/0!</v>
      </c>
    </row>
    <row r="58" spans="1:7" s="143" customFormat="1" ht="12.75" hidden="1">
      <c r="A58" s="57"/>
      <c r="B58" s="188"/>
      <c r="C58" s="286" t="s">
        <v>954</v>
      </c>
      <c r="D58" s="576"/>
      <c r="E58" s="39"/>
      <c r="F58" s="39"/>
      <c r="G58" s="509" t="e">
        <f t="shared" si="0"/>
        <v>#DIV/0!</v>
      </c>
    </row>
    <row r="59" spans="1:7" s="143" customFormat="1" ht="12.75" hidden="1">
      <c r="A59" s="57"/>
      <c r="B59" s="188"/>
      <c r="C59" s="286" t="s">
        <v>139</v>
      </c>
      <c r="D59" s="576"/>
      <c r="E59" s="39"/>
      <c r="F59" s="39"/>
      <c r="G59" s="509" t="e">
        <f t="shared" si="0"/>
        <v>#DIV/0!</v>
      </c>
    </row>
    <row r="60" spans="1:7" s="143" customFormat="1" ht="12.75" hidden="1">
      <c r="A60" s="57"/>
      <c r="B60" s="188"/>
      <c r="C60" s="286" t="s">
        <v>140</v>
      </c>
      <c r="D60" s="576"/>
      <c r="E60" s="39"/>
      <c r="F60" s="39"/>
      <c r="G60" s="509" t="e">
        <f t="shared" si="0"/>
        <v>#DIV/0!</v>
      </c>
    </row>
    <row r="61" spans="1:7" s="143" customFormat="1" ht="12.75" hidden="1">
      <c r="A61" s="57"/>
      <c r="B61" s="188"/>
      <c r="C61" s="203" t="s">
        <v>684</v>
      </c>
      <c r="D61" s="572">
        <f>SUM(D62:D65)</f>
        <v>15000</v>
      </c>
      <c r="E61" s="572">
        <f>SUM(E62:E65)</f>
        <v>23000</v>
      </c>
      <c r="F61" s="176">
        <f>SUM(F62:F65)</f>
        <v>0</v>
      </c>
      <c r="G61" s="509">
        <f t="shared" si="0"/>
        <v>-1</v>
      </c>
    </row>
    <row r="62" spans="1:7" s="143" customFormat="1" ht="12.75" hidden="1">
      <c r="A62" s="57"/>
      <c r="B62" s="188"/>
      <c r="C62" s="286" t="s">
        <v>121</v>
      </c>
      <c r="D62" s="576">
        <v>2000</v>
      </c>
      <c r="E62" s="39">
        <v>23000</v>
      </c>
      <c r="F62" s="39"/>
      <c r="G62" s="509">
        <f t="shared" si="0"/>
        <v>-1</v>
      </c>
    </row>
    <row r="63" spans="1:7" s="143" customFormat="1" ht="12.75" hidden="1">
      <c r="A63" s="57"/>
      <c r="B63" s="188"/>
      <c r="C63" s="286" t="s">
        <v>141</v>
      </c>
      <c r="D63" s="576"/>
      <c r="E63" s="39"/>
      <c r="F63" s="39"/>
      <c r="G63" s="509" t="e">
        <f t="shared" si="0"/>
        <v>#DIV/0!</v>
      </c>
    </row>
    <row r="64" spans="1:7" s="143" customFormat="1" ht="12.75" hidden="1">
      <c r="A64" s="57"/>
      <c r="B64" s="188"/>
      <c r="C64" s="286" t="s">
        <v>122</v>
      </c>
      <c r="D64" s="576">
        <v>13000</v>
      </c>
      <c r="E64" s="39"/>
      <c r="F64" s="39"/>
      <c r="G64" s="509" t="e">
        <f t="shared" si="0"/>
        <v>#DIV/0!</v>
      </c>
    </row>
    <row r="65" spans="1:7" s="143" customFormat="1" ht="12.75" hidden="1">
      <c r="A65" s="57"/>
      <c r="B65" s="188"/>
      <c r="C65" s="521" t="s">
        <v>142</v>
      </c>
      <c r="D65" s="576"/>
      <c r="E65" s="39"/>
      <c r="F65" s="39"/>
      <c r="G65" s="509" t="e">
        <f t="shared" si="0"/>
        <v>#DIV/0!</v>
      </c>
    </row>
    <row r="66" spans="1:7" s="143" customFormat="1" ht="12.75" hidden="1">
      <c r="A66" s="57"/>
      <c r="B66" s="188" t="s">
        <v>840</v>
      </c>
      <c r="C66" s="437" t="s">
        <v>758</v>
      </c>
      <c r="D66" s="39">
        <f>SUM(D67)</f>
        <v>0</v>
      </c>
      <c r="E66" s="39">
        <f>SUM(E67)</f>
        <v>0</v>
      </c>
      <c r="F66" s="39">
        <f>SUM(F67)</f>
        <v>0</v>
      </c>
      <c r="G66" s="509" t="e">
        <f t="shared" si="0"/>
        <v>#DIV/0!</v>
      </c>
    </row>
    <row r="67" spans="1:7" s="143" customFormat="1" ht="12.75" hidden="1">
      <c r="A67" s="19"/>
      <c r="B67" s="184"/>
      <c r="C67" s="437" t="s">
        <v>687</v>
      </c>
      <c r="D67" s="276">
        <f>SUM(D68:D69)</f>
        <v>0</v>
      </c>
      <c r="E67" s="36">
        <f>SUM(E68:E69)</f>
        <v>0</v>
      </c>
      <c r="F67" s="36">
        <f>SUM(F68:F69)</f>
        <v>0</v>
      </c>
      <c r="G67" s="509" t="e">
        <f t="shared" si="0"/>
        <v>#DIV/0!</v>
      </c>
    </row>
    <row r="68" spans="1:7" s="143" customFormat="1" ht="12.75" hidden="1">
      <c r="A68" s="19"/>
      <c r="B68" s="40"/>
      <c r="C68" s="438" t="s">
        <v>152</v>
      </c>
      <c r="D68" s="145"/>
      <c r="E68" s="18"/>
      <c r="F68" s="21"/>
      <c r="G68" s="509" t="e">
        <f t="shared" si="0"/>
        <v>#DIV/0!</v>
      </c>
    </row>
    <row r="69" spans="1:7" s="143" customFormat="1" ht="12.75" hidden="1">
      <c r="A69" s="19"/>
      <c r="B69" s="40"/>
      <c r="C69" s="438" t="s">
        <v>153</v>
      </c>
      <c r="D69" s="73"/>
      <c r="E69" s="21"/>
      <c r="F69" s="21"/>
      <c r="G69" s="509" t="e">
        <f t="shared" si="0"/>
        <v>#DIV/0!</v>
      </c>
    </row>
    <row r="70" spans="1:7" s="143" customFormat="1" ht="12.75">
      <c r="A70" s="166" t="s">
        <v>837</v>
      </c>
      <c r="B70" s="245"/>
      <c r="C70" s="443" t="s">
        <v>529</v>
      </c>
      <c r="D70" s="170">
        <f>D71+D85+D148+D149</f>
        <v>9391068.35</v>
      </c>
      <c r="E70" s="170">
        <f>E71+E85+E148+E149</f>
        <v>10471067.5</v>
      </c>
      <c r="F70" s="170">
        <f>F71+F85+F148+F149</f>
        <v>10392587</v>
      </c>
      <c r="G70" s="509">
        <f t="shared" si="0"/>
        <v>-0.007494985587668115</v>
      </c>
    </row>
    <row r="71" spans="1:7" ht="12.75">
      <c r="A71" s="57"/>
      <c r="B71" s="188" t="s">
        <v>838</v>
      </c>
      <c r="C71" s="57" t="s">
        <v>673</v>
      </c>
      <c r="D71" s="522">
        <f>SUM(D72,D81:D84)</f>
        <v>7056068.35</v>
      </c>
      <c r="E71" s="522">
        <f>SUM(E72,E81:E84)</f>
        <v>7056067.5</v>
      </c>
      <c r="F71" s="522">
        <v>7842000</v>
      </c>
      <c r="G71" s="525">
        <f t="shared" si="0"/>
        <v>0.11138392596159263</v>
      </c>
    </row>
    <row r="72" spans="1:7" ht="12.75" hidden="1">
      <c r="A72" s="57"/>
      <c r="B72" s="188"/>
      <c r="C72" s="571" t="s">
        <v>674</v>
      </c>
      <c r="D72" s="176">
        <f>SUM(D73:D80)</f>
        <v>5233010</v>
      </c>
      <c r="E72" s="176">
        <f>SUM(E73:E80)</f>
        <v>5240500</v>
      </c>
      <c r="F72" s="176">
        <f>SUM(F73:F80)</f>
        <v>0</v>
      </c>
      <c r="G72" s="509">
        <f t="shared" si="0"/>
        <v>-1</v>
      </c>
    </row>
    <row r="73" spans="1:7" ht="12.75" hidden="1">
      <c r="A73" s="57"/>
      <c r="B73" s="188"/>
      <c r="C73" s="286" t="s">
        <v>126</v>
      </c>
      <c r="D73" s="176">
        <v>5233010</v>
      </c>
      <c r="E73" s="176">
        <v>5240500</v>
      </c>
      <c r="F73" s="176"/>
      <c r="G73" s="509">
        <f aca="true" t="shared" si="1" ref="G73:G136">(F73-E73)/E73</f>
        <v>-1</v>
      </c>
    </row>
    <row r="74" spans="1:7" ht="12.75" hidden="1">
      <c r="A74" s="57"/>
      <c r="B74" s="188"/>
      <c r="C74" s="286" t="s">
        <v>127</v>
      </c>
      <c r="D74" s="176"/>
      <c r="E74" s="176"/>
      <c r="F74" s="176"/>
      <c r="G74" s="509" t="e">
        <f t="shared" si="1"/>
        <v>#DIV/0!</v>
      </c>
    </row>
    <row r="75" spans="1:7" ht="12.75" hidden="1">
      <c r="A75" s="57"/>
      <c r="B75" s="188"/>
      <c r="C75" s="286" t="s">
        <v>123</v>
      </c>
      <c r="D75" s="176"/>
      <c r="E75" s="176"/>
      <c r="F75" s="176"/>
      <c r="G75" s="509" t="e">
        <f t="shared" si="1"/>
        <v>#DIV/0!</v>
      </c>
    </row>
    <row r="76" spans="1:7" ht="12.75" hidden="1">
      <c r="A76" s="57"/>
      <c r="B76" s="188"/>
      <c r="C76" s="286" t="s">
        <v>124</v>
      </c>
      <c r="D76" s="176"/>
      <c r="E76" s="176"/>
      <c r="F76" s="176"/>
      <c r="G76" s="509" t="e">
        <f t="shared" si="1"/>
        <v>#DIV/0!</v>
      </c>
    </row>
    <row r="77" spans="1:7" ht="12.75" hidden="1">
      <c r="A77" s="57"/>
      <c r="B77" s="188"/>
      <c r="C77" s="286" t="s">
        <v>125</v>
      </c>
      <c r="D77" s="176"/>
      <c r="E77" s="176"/>
      <c r="F77" s="176"/>
      <c r="G77" s="509" t="e">
        <f t="shared" si="1"/>
        <v>#DIV/0!</v>
      </c>
    </row>
    <row r="78" spans="1:7" s="143" customFormat="1" ht="12.75" hidden="1">
      <c r="A78" s="57"/>
      <c r="B78" s="188"/>
      <c r="C78" s="286" t="s">
        <v>625</v>
      </c>
      <c r="D78" s="577"/>
      <c r="E78" s="176"/>
      <c r="F78" s="577"/>
      <c r="G78" s="509" t="e">
        <f t="shared" si="1"/>
        <v>#DIV/0!</v>
      </c>
    </row>
    <row r="79" spans="1:7" s="143" customFormat="1" ht="12.75" hidden="1">
      <c r="A79" s="57"/>
      <c r="B79" s="188"/>
      <c r="C79" s="286" t="s">
        <v>71</v>
      </c>
      <c r="D79" s="577"/>
      <c r="E79" s="176"/>
      <c r="F79" s="577"/>
      <c r="G79" s="509" t="e">
        <f t="shared" si="1"/>
        <v>#DIV/0!</v>
      </c>
    </row>
    <row r="80" spans="1:7" s="143" customFormat="1" ht="12.75" hidden="1">
      <c r="A80" s="57"/>
      <c r="B80" s="188"/>
      <c r="C80" s="286" t="s">
        <v>128</v>
      </c>
      <c r="D80" s="577"/>
      <c r="E80" s="176"/>
      <c r="F80" s="577"/>
      <c r="G80" s="509" t="e">
        <f t="shared" si="1"/>
        <v>#DIV/0!</v>
      </c>
    </row>
    <row r="81" spans="1:7" ht="12.75" hidden="1">
      <c r="A81" s="57"/>
      <c r="B81" s="188"/>
      <c r="C81" s="197" t="s">
        <v>72</v>
      </c>
      <c r="D81" s="574"/>
      <c r="E81" s="176"/>
      <c r="F81" s="574"/>
      <c r="G81" s="509" t="e">
        <f t="shared" si="1"/>
        <v>#DIV/0!</v>
      </c>
    </row>
    <row r="82" spans="1:7" ht="12.75" hidden="1">
      <c r="A82" s="57"/>
      <c r="B82" s="188"/>
      <c r="C82" s="571" t="s">
        <v>675</v>
      </c>
      <c r="D82" s="574">
        <v>70000</v>
      </c>
      <c r="E82" s="574">
        <v>60000</v>
      </c>
      <c r="F82" s="574"/>
      <c r="G82" s="509">
        <f t="shared" si="1"/>
        <v>-1</v>
      </c>
    </row>
    <row r="83" spans="1:7" ht="12.75" hidden="1">
      <c r="A83" s="57"/>
      <c r="B83" s="188"/>
      <c r="C83" s="571" t="s">
        <v>676</v>
      </c>
      <c r="D83" s="574">
        <f>D72*0.33</f>
        <v>1726893.3</v>
      </c>
      <c r="E83" s="574">
        <f>E73*0.33</f>
        <v>1729365</v>
      </c>
      <c r="F83" s="574">
        <f>F72*0.33</f>
        <v>0</v>
      </c>
      <c r="G83" s="509">
        <f t="shared" si="1"/>
        <v>-1</v>
      </c>
    </row>
    <row r="84" spans="1:7" ht="12.75" hidden="1">
      <c r="A84" s="57"/>
      <c r="B84" s="188"/>
      <c r="C84" s="571" t="s">
        <v>677</v>
      </c>
      <c r="D84" s="176">
        <f>D72*0.005</f>
        <v>26165.05</v>
      </c>
      <c r="E84" s="176">
        <f>E73*0.005</f>
        <v>26202.5</v>
      </c>
      <c r="F84" s="176">
        <f>F72*0.005</f>
        <v>0</v>
      </c>
      <c r="G84" s="509">
        <f t="shared" si="1"/>
        <v>-1</v>
      </c>
    </row>
    <row r="85" spans="1:7" ht="12.75">
      <c r="A85" s="57"/>
      <c r="B85" s="188" t="s">
        <v>839</v>
      </c>
      <c r="C85" s="57" t="s">
        <v>678</v>
      </c>
      <c r="D85" s="522">
        <f>D86+D100+D106+D113+D127+D134+D141+D146+D147</f>
        <v>2065000</v>
      </c>
      <c r="E85" s="522">
        <f>E86+E100+E106+E113+E127+E134+E141+E146+E147</f>
        <v>3115000</v>
      </c>
      <c r="F85" s="522">
        <v>2250587</v>
      </c>
      <c r="G85" s="509">
        <f t="shared" si="1"/>
        <v>-0.2775001605136437</v>
      </c>
    </row>
    <row r="86" spans="1:7" ht="12.75" hidden="1">
      <c r="A86" s="57"/>
      <c r="B86" s="188"/>
      <c r="C86" s="203" t="s">
        <v>940</v>
      </c>
      <c r="D86" s="176">
        <f>SUM(D87:D99)</f>
        <v>774000</v>
      </c>
      <c r="E86" s="176">
        <f>SUM(E87:E99)</f>
        <v>1860000</v>
      </c>
      <c r="F86" s="176">
        <f>SUM(F87:F99)</f>
        <v>0</v>
      </c>
      <c r="G86" s="509">
        <f t="shared" si="1"/>
        <v>-1</v>
      </c>
    </row>
    <row r="87" spans="1:7" ht="12.75" hidden="1">
      <c r="A87" s="57"/>
      <c r="B87" s="188"/>
      <c r="C87" s="578" t="s">
        <v>73</v>
      </c>
      <c r="D87" s="39">
        <v>225000</v>
      </c>
      <c r="E87" s="39">
        <v>175000</v>
      </c>
      <c r="F87" s="39"/>
      <c r="G87" s="509">
        <f t="shared" si="1"/>
        <v>-1</v>
      </c>
    </row>
    <row r="88" spans="1:7" ht="12.75" hidden="1">
      <c r="A88" s="57"/>
      <c r="B88" s="188"/>
      <c r="C88" s="578" t="s">
        <v>74</v>
      </c>
      <c r="D88" s="39">
        <v>56000</v>
      </c>
      <c r="E88" s="39">
        <v>50000</v>
      </c>
      <c r="F88" s="39"/>
      <c r="G88" s="509">
        <f t="shared" si="1"/>
        <v>-1</v>
      </c>
    </row>
    <row r="89" spans="1:7" ht="12.75" hidden="1">
      <c r="A89" s="57"/>
      <c r="B89" s="188"/>
      <c r="C89" s="578" t="s">
        <v>75</v>
      </c>
      <c r="D89" s="39"/>
      <c r="E89" s="39"/>
      <c r="F89" s="39"/>
      <c r="G89" s="509" t="e">
        <f t="shared" si="1"/>
        <v>#DIV/0!</v>
      </c>
    </row>
    <row r="90" spans="1:7" ht="12.75" hidden="1">
      <c r="A90" s="57"/>
      <c r="B90" s="188"/>
      <c r="C90" s="578" t="s">
        <v>76</v>
      </c>
      <c r="D90" s="39">
        <v>175000</v>
      </c>
      <c r="E90" s="39">
        <v>240000</v>
      </c>
      <c r="F90" s="39"/>
      <c r="G90" s="509">
        <f t="shared" si="1"/>
        <v>-1</v>
      </c>
    </row>
    <row r="91" spans="1:7" ht="12.75" hidden="1">
      <c r="A91" s="57"/>
      <c r="B91" s="188"/>
      <c r="C91" s="578" t="s">
        <v>77</v>
      </c>
      <c r="D91" s="39">
        <v>91000</v>
      </c>
      <c r="E91" s="39">
        <v>45000</v>
      </c>
      <c r="F91" s="39"/>
      <c r="G91" s="509">
        <f t="shared" si="1"/>
        <v>-1</v>
      </c>
    </row>
    <row r="92" spans="1:7" ht="12.75" hidden="1">
      <c r="A92" s="57"/>
      <c r="B92" s="188"/>
      <c r="C92" s="578" t="s">
        <v>78</v>
      </c>
      <c r="D92" s="39">
        <v>25000</v>
      </c>
      <c r="E92" s="39">
        <v>2000</v>
      </c>
      <c r="F92" s="39"/>
      <c r="G92" s="509">
        <f t="shared" si="1"/>
        <v>-1</v>
      </c>
    </row>
    <row r="93" spans="1:7" ht="12.75" hidden="1">
      <c r="A93" s="57"/>
      <c r="B93" s="188"/>
      <c r="C93" s="578" t="s">
        <v>79</v>
      </c>
      <c r="D93" s="39">
        <v>92000</v>
      </c>
      <c r="E93" s="39">
        <v>170000</v>
      </c>
      <c r="F93" s="39"/>
      <c r="G93" s="509">
        <f t="shared" si="1"/>
        <v>-1</v>
      </c>
    </row>
    <row r="94" spans="1:7" ht="12.75" hidden="1">
      <c r="A94" s="57"/>
      <c r="B94" s="188"/>
      <c r="C94" s="578" t="s">
        <v>80</v>
      </c>
      <c r="D94" s="39"/>
      <c r="E94" s="39"/>
      <c r="F94" s="39"/>
      <c r="G94" s="509" t="e">
        <f t="shared" si="1"/>
        <v>#DIV/0!</v>
      </c>
    </row>
    <row r="95" spans="1:7" ht="12.75" hidden="1">
      <c r="A95" s="57"/>
      <c r="B95" s="188"/>
      <c r="C95" s="578" t="s">
        <v>81</v>
      </c>
      <c r="D95" s="39"/>
      <c r="E95" s="39">
        <v>1021000</v>
      </c>
      <c r="F95" s="39"/>
      <c r="G95" s="509">
        <f t="shared" si="1"/>
        <v>-1</v>
      </c>
    </row>
    <row r="96" spans="1:7" ht="12.75" hidden="1">
      <c r="A96" s="57"/>
      <c r="B96" s="188"/>
      <c r="C96" s="578" t="s">
        <v>82</v>
      </c>
      <c r="D96" s="39"/>
      <c r="E96" s="39">
        <v>37000</v>
      </c>
      <c r="F96" s="39"/>
      <c r="G96" s="509">
        <f t="shared" si="1"/>
        <v>-1</v>
      </c>
    </row>
    <row r="97" spans="1:7" ht="12.75" hidden="1">
      <c r="A97" s="57"/>
      <c r="B97" s="188"/>
      <c r="C97" s="578" t="s">
        <v>129</v>
      </c>
      <c r="D97" s="39"/>
      <c r="E97" s="39"/>
      <c r="F97" s="39"/>
      <c r="G97" s="509" t="e">
        <f t="shared" si="1"/>
        <v>#DIV/0!</v>
      </c>
    </row>
    <row r="98" spans="1:7" ht="12.75" hidden="1">
      <c r="A98" s="57"/>
      <c r="B98" s="188"/>
      <c r="C98" s="578" t="s">
        <v>83</v>
      </c>
      <c r="D98" s="39">
        <v>10000</v>
      </c>
      <c r="E98" s="39">
        <v>60000</v>
      </c>
      <c r="F98" s="39"/>
      <c r="G98" s="509">
        <f t="shared" si="1"/>
        <v>-1</v>
      </c>
    </row>
    <row r="99" spans="1:7" ht="12.75" hidden="1">
      <c r="A99" s="57"/>
      <c r="B99" s="188"/>
      <c r="C99" s="578" t="s">
        <v>84</v>
      </c>
      <c r="D99" s="39">
        <v>100000</v>
      </c>
      <c r="E99" s="39">
        <v>60000</v>
      </c>
      <c r="F99" s="39"/>
      <c r="G99" s="509">
        <f t="shared" si="1"/>
        <v>-1</v>
      </c>
    </row>
    <row r="100" spans="1:7" ht="12.75" hidden="1">
      <c r="A100" s="57"/>
      <c r="B100" s="188"/>
      <c r="C100" s="197" t="s">
        <v>679</v>
      </c>
      <c r="D100" s="176">
        <f>SUM(D101:D105)</f>
        <v>112000</v>
      </c>
      <c r="E100" s="176">
        <f>SUM(E101:E105)</f>
        <v>110000</v>
      </c>
      <c r="F100" s="176">
        <f>SUM(F101:F105)</f>
        <v>0</v>
      </c>
      <c r="G100" s="509">
        <f t="shared" si="1"/>
        <v>-1</v>
      </c>
    </row>
    <row r="101" spans="1:7" ht="12.75" hidden="1">
      <c r="A101" s="57"/>
      <c r="B101" s="188"/>
      <c r="C101" s="578" t="s">
        <v>85</v>
      </c>
      <c r="D101" s="39"/>
      <c r="E101" s="39"/>
      <c r="F101" s="39"/>
      <c r="G101" s="509" t="e">
        <f t="shared" si="1"/>
        <v>#DIV/0!</v>
      </c>
    </row>
    <row r="102" spans="1:7" ht="12.75" hidden="1">
      <c r="A102" s="57"/>
      <c r="B102" s="188"/>
      <c r="C102" s="578" t="s">
        <v>86</v>
      </c>
      <c r="D102" s="39"/>
      <c r="E102" s="39"/>
      <c r="F102" s="39"/>
      <c r="G102" s="509" t="e">
        <f t="shared" si="1"/>
        <v>#DIV/0!</v>
      </c>
    </row>
    <row r="103" spans="1:7" ht="12.75" hidden="1">
      <c r="A103" s="57"/>
      <c r="B103" s="188"/>
      <c r="C103" s="578" t="s">
        <v>87</v>
      </c>
      <c r="D103" s="39"/>
      <c r="E103" s="39"/>
      <c r="F103" s="39"/>
      <c r="G103" s="509" t="e">
        <f t="shared" si="1"/>
        <v>#DIV/0!</v>
      </c>
    </row>
    <row r="104" spans="1:7" ht="12.75" hidden="1">
      <c r="A104" s="57"/>
      <c r="B104" s="188"/>
      <c r="C104" s="578" t="s">
        <v>88</v>
      </c>
      <c r="D104" s="39">
        <v>112000</v>
      </c>
      <c r="E104" s="39">
        <v>110000</v>
      </c>
      <c r="F104" s="39"/>
      <c r="G104" s="509">
        <f t="shared" si="1"/>
        <v>-1</v>
      </c>
    </row>
    <row r="105" spans="1:7" ht="12.75" hidden="1">
      <c r="A105" s="57"/>
      <c r="B105" s="188"/>
      <c r="C105" s="578" t="s">
        <v>89</v>
      </c>
      <c r="D105" s="39"/>
      <c r="E105" s="39"/>
      <c r="F105" s="39"/>
      <c r="G105" s="509" t="e">
        <f t="shared" si="1"/>
        <v>#DIV/0!</v>
      </c>
    </row>
    <row r="106" spans="1:7" ht="12.75" hidden="1">
      <c r="A106" s="57"/>
      <c r="B106" s="188"/>
      <c r="C106" s="203" t="s">
        <v>680</v>
      </c>
      <c r="D106" s="176">
        <f>SUM(D107:D112)</f>
        <v>112900</v>
      </c>
      <c r="E106" s="176">
        <f>SUM(E107:E112)</f>
        <v>180000</v>
      </c>
      <c r="F106" s="176">
        <f>SUM(F107:F112)</f>
        <v>0</v>
      </c>
      <c r="G106" s="509">
        <f t="shared" si="1"/>
        <v>-1</v>
      </c>
    </row>
    <row r="107" spans="1:7" ht="12.75" hidden="1">
      <c r="A107" s="57"/>
      <c r="B107" s="188"/>
      <c r="C107" s="578" t="s">
        <v>943</v>
      </c>
      <c r="D107" s="39">
        <v>112900</v>
      </c>
      <c r="E107" s="39">
        <v>180000</v>
      </c>
      <c r="F107" s="39"/>
      <c r="G107" s="509">
        <f t="shared" si="1"/>
        <v>-1</v>
      </c>
    </row>
    <row r="108" spans="1:7" ht="12.75" hidden="1">
      <c r="A108" s="57"/>
      <c r="B108" s="188"/>
      <c r="C108" s="578" t="s">
        <v>90</v>
      </c>
      <c r="D108" s="39"/>
      <c r="E108" s="39"/>
      <c r="F108" s="39"/>
      <c r="G108" s="509" t="e">
        <f t="shared" si="1"/>
        <v>#DIV/0!</v>
      </c>
    </row>
    <row r="109" spans="1:7" ht="12.75" hidden="1">
      <c r="A109" s="57"/>
      <c r="B109" s="188"/>
      <c r="C109" s="578" t="s">
        <v>130</v>
      </c>
      <c r="D109" s="39"/>
      <c r="E109" s="39"/>
      <c r="F109" s="39"/>
      <c r="G109" s="509" t="e">
        <f t="shared" si="1"/>
        <v>#DIV/0!</v>
      </c>
    </row>
    <row r="110" spans="1:7" ht="12.75" hidden="1">
      <c r="A110" s="57"/>
      <c r="B110" s="188"/>
      <c r="C110" s="578" t="s">
        <v>941</v>
      </c>
      <c r="D110" s="39"/>
      <c r="E110" s="39"/>
      <c r="F110" s="39"/>
      <c r="G110" s="509" t="e">
        <f t="shared" si="1"/>
        <v>#DIV/0!</v>
      </c>
    </row>
    <row r="111" spans="1:7" ht="12.75" hidden="1">
      <c r="A111" s="57"/>
      <c r="B111" s="188"/>
      <c r="C111" s="578" t="s">
        <v>131</v>
      </c>
      <c r="D111" s="39"/>
      <c r="E111" s="39"/>
      <c r="F111" s="39"/>
      <c r="G111" s="509" t="e">
        <f t="shared" si="1"/>
        <v>#DIV/0!</v>
      </c>
    </row>
    <row r="112" spans="1:7" ht="12.75" hidden="1">
      <c r="A112" s="57"/>
      <c r="B112" s="188"/>
      <c r="C112" s="578" t="s">
        <v>942</v>
      </c>
      <c r="D112" s="39"/>
      <c r="E112" s="39"/>
      <c r="F112" s="39"/>
      <c r="G112" s="509" t="e">
        <f t="shared" si="1"/>
        <v>#DIV/0!</v>
      </c>
    </row>
    <row r="113" spans="1:7" ht="12.75" hidden="1">
      <c r="A113" s="57"/>
      <c r="B113" s="188"/>
      <c r="C113" s="571" t="s">
        <v>681</v>
      </c>
      <c r="D113" s="176">
        <f>SUM(D114:D126)</f>
        <v>365000</v>
      </c>
      <c r="E113" s="176">
        <f>SUM(E114:E126)</f>
        <v>318000</v>
      </c>
      <c r="F113" s="176">
        <f>SUM(F114:F126)</f>
        <v>0</v>
      </c>
      <c r="G113" s="509">
        <f t="shared" si="1"/>
        <v>-1</v>
      </c>
    </row>
    <row r="114" spans="1:7" ht="12.75" hidden="1">
      <c r="A114" s="57"/>
      <c r="B114" s="188"/>
      <c r="C114" s="578" t="s">
        <v>91</v>
      </c>
      <c r="D114" s="39">
        <v>175000</v>
      </c>
      <c r="E114" s="39">
        <v>102000</v>
      </c>
      <c r="F114" s="39"/>
      <c r="G114" s="509">
        <f t="shared" si="1"/>
        <v>-1</v>
      </c>
    </row>
    <row r="115" spans="1:7" ht="12.75" hidden="1">
      <c r="A115" s="57"/>
      <c r="B115" s="188"/>
      <c r="C115" s="578" t="s">
        <v>791</v>
      </c>
      <c r="D115" s="39">
        <v>60000</v>
      </c>
      <c r="E115" s="39">
        <v>85000</v>
      </c>
      <c r="F115" s="39"/>
      <c r="G115" s="509">
        <f t="shared" si="1"/>
        <v>-1</v>
      </c>
    </row>
    <row r="116" spans="1:7" ht="12.75" hidden="1">
      <c r="A116" s="57"/>
      <c r="B116" s="188"/>
      <c r="C116" s="578" t="s">
        <v>92</v>
      </c>
      <c r="D116" s="39">
        <v>15000</v>
      </c>
      <c r="E116" s="39">
        <v>10000</v>
      </c>
      <c r="F116" s="39"/>
      <c r="G116" s="509">
        <f t="shared" si="1"/>
        <v>-1</v>
      </c>
    </row>
    <row r="117" spans="1:7" ht="12.75" hidden="1">
      <c r="A117" s="57"/>
      <c r="B117" s="188"/>
      <c r="C117" s="578" t="s">
        <v>132</v>
      </c>
      <c r="D117" s="39">
        <v>25000</v>
      </c>
      <c r="E117" s="39">
        <v>22000</v>
      </c>
      <c r="F117" s="39"/>
      <c r="G117" s="509">
        <f t="shared" si="1"/>
        <v>-1</v>
      </c>
    </row>
    <row r="118" spans="1:7" ht="12.75" hidden="1">
      <c r="A118" s="57"/>
      <c r="B118" s="188"/>
      <c r="C118" s="578" t="s">
        <v>93</v>
      </c>
      <c r="D118" s="39">
        <v>25000</v>
      </c>
      <c r="E118" s="39">
        <v>9000</v>
      </c>
      <c r="F118" s="39"/>
      <c r="G118" s="509">
        <f t="shared" si="1"/>
        <v>-1</v>
      </c>
    </row>
    <row r="119" spans="1:7" ht="12.75" hidden="1">
      <c r="A119" s="57"/>
      <c r="B119" s="188"/>
      <c r="C119" s="578" t="s">
        <v>94</v>
      </c>
      <c r="D119" s="39">
        <v>30000</v>
      </c>
      <c r="E119" s="39">
        <v>34000</v>
      </c>
      <c r="F119" s="39"/>
      <c r="G119" s="509">
        <f t="shared" si="1"/>
        <v>-1</v>
      </c>
    </row>
    <row r="120" spans="1:7" ht="12.75" hidden="1">
      <c r="A120" s="57"/>
      <c r="B120" s="188"/>
      <c r="C120" s="578" t="s">
        <v>95</v>
      </c>
      <c r="D120" s="39">
        <v>25000</v>
      </c>
      <c r="E120" s="39">
        <v>25000</v>
      </c>
      <c r="F120" s="39"/>
      <c r="G120" s="509">
        <f t="shared" si="1"/>
        <v>-1</v>
      </c>
    </row>
    <row r="121" spans="1:7" ht="12.75" hidden="1">
      <c r="A121" s="57"/>
      <c r="B121" s="188"/>
      <c r="C121" s="578" t="s">
        <v>96</v>
      </c>
      <c r="D121" s="39"/>
      <c r="E121" s="39">
        <v>2000</v>
      </c>
      <c r="F121" s="39"/>
      <c r="G121" s="509">
        <f t="shared" si="1"/>
        <v>-1</v>
      </c>
    </row>
    <row r="122" spans="1:7" ht="12.75" hidden="1">
      <c r="A122" s="57"/>
      <c r="B122" s="188"/>
      <c r="C122" s="578" t="s">
        <v>97</v>
      </c>
      <c r="D122" s="39">
        <v>10000</v>
      </c>
      <c r="E122" s="39">
        <v>15000</v>
      </c>
      <c r="F122" s="39"/>
      <c r="G122" s="509">
        <f t="shared" si="1"/>
        <v>-1</v>
      </c>
    </row>
    <row r="123" spans="1:7" ht="12.75" hidden="1">
      <c r="A123" s="57"/>
      <c r="B123" s="188"/>
      <c r="C123" s="578" t="s">
        <v>98</v>
      </c>
      <c r="D123" s="39"/>
      <c r="E123" s="39">
        <v>11000</v>
      </c>
      <c r="F123" s="39"/>
      <c r="G123" s="509">
        <f t="shared" si="1"/>
        <v>-1</v>
      </c>
    </row>
    <row r="124" spans="1:7" ht="12.75" hidden="1">
      <c r="A124" s="57"/>
      <c r="B124" s="188"/>
      <c r="C124" s="578" t="s">
        <v>115</v>
      </c>
      <c r="D124" s="39"/>
      <c r="E124" s="39">
        <v>3000</v>
      </c>
      <c r="F124" s="39"/>
      <c r="G124" s="509">
        <f t="shared" si="1"/>
        <v>-1</v>
      </c>
    </row>
    <row r="125" spans="1:7" ht="12.75" hidden="1">
      <c r="A125" s="57"/>
      <c r="B125" s="188"/>
      <c r="C125" s="521" t="s">
        <v>133</v>
      </c>
      <c r="D125" s="39"/>
      <c r="E125" s="39"/>
      <c r="F125" s="39"/>
      <c r="G125" s="509" t="e">
        <f t="shared" si="1"/>
        <v>#DIV/0!</v>
      </c>
    </row>
    <row r="126" spans="1:7" ht="12.75" hidden="1">
      <c r="A126" s="57"/>
      <c r="B126" s="188"/>
      <c r="C126" s="521" t="s">
        <v>134</v>
      </c>
      <c r="D126" s="39"/>
      <c r="E126" s="39"/>
      <c r="F126" s="39"/>
      <c r="G126" s="509" t="e">
        <f t="shared" si="1"/>
        <v>#DIV/0!</v>
      </c>
    </row>
    <row r="127" spans="1:7" ht="12.75" hidden="1">
      <c r="A127" s="57"/>
      <c r="B127" s="188"/>
      <c r="C127" s="197" t="s">
        <v>682</v>
      </c>
      <c r="D127" s="176">
        <f>SUM(D128:D133)</f>
        <v>310000</v>
      </c>
      <c r="E127" s="176">
        <f>SUM(E128:E133)</f>
        <v>303000</v>
      </c>
      <c r="F127" s="176">
        <f>SUM(F128:F133)</f>
        <v>0</v>
      </c>
      <c r="G127" s="509">
        <f t="shared" si="1"/>
        <v>-1</v>
      </c>
    </row>
    <row r="128" spans="1:7" ht="12.75" hidden="1">
      <c r="A128" s="57"/>
      <c r="B128" s="188"/>
      <c r="C128" s="578" t="s">
        <v>116</v>
      </c>
      <c r="D128" s="39">
        <v>45000</v>
      </c>
      <c r="E128" s="39">
        <v>45000</v>
      </c>
      <c r="F128" s="39"/>
      <c r="G128" s="509">
        <f t="shared" si="1"/>
        <v>-1</v>
      </c>
    </row>
    <row r="129" spans="1:7" ht="12.75" hidden="1">
      <c r="A129" s="57"/>
      <c r="B129" s="188"/>
      <c r="C129" s="578" t="s">
        <v>117</v>
      </c>
      <c r="D129" s="39"/>
      <c r="E129" s="39">
        <v>15000</v>
      </c>
      <c r="F129" s="39"/>
      <c r="G129" s="509">
        <f t="shared" si="1"/>
        <v>-1</v>
      </c>
    </row>
    <row r="130" spans="1:7" ht="12.75" hidden="1">
      <c r="A130" s="57"/>
      <c r="B130" s="188"/>
      <c r="C130" s="578" t="s">
        <v>118</v>
      </c>
      <c r="D130" s="39">
        <v>23000</v>
      </c>
      <c r="E130" s="39">
        <v>2000</v>
      </c>
      <c r="F130" s="39"/>
      <c r="G130" s="509">
        <f t="shared" si="1"/>
        <v>-1</v>
      </c>
    </row>
    <row r="131" spans="1:7" ht="12.75" hidden="1">
      <c r="A131" s="57"/>
      <c r="B131" s="188"/>
      <c r="C131" s="286" t="s">
        <v>119</v>
      </c>
      <c r="D131" s="39">
        <v>23000</v>
      </c>
      <c r="E131" s="39">
        <v>16000</v>
      </c>
      <c r="F131" s="39"/>
      <c r="G131" s="509">
        <f t="shared" si="1"/>
        <v>-1</v>
      </c>
    </row>
    <row r="132" spans="1:7" ht="12.75" hidden="1">
      <c r="A132" s="57"/>
      <c r="B132" s="188"/>
      <c r="C132" s="286" t="s">
        <v>135</v>
      </c>
      <c r="D132" s="39">
        <v>219000</v>
      </c>
      <c r="E132" s="39">
        <v>225000</v>
      </c>
      <c r="F132" s="39"/>
      <c r="G132" s="509">
        <f t="shared" si="1"/>
        <v>-1</v>
      </c>
    </row>
    <row r="133" spans="1:7" ht="12.75" hidden="1">
      <c r="A133" s="57"/>
      <c r="B133" s="188"/>
      <c r="C133" s="286" t="s">
        <v>120</v>
      </c>
      <c r="D133" s="39"/>
      <c r="E133" s="39"/>
      <c r="F133" s="39"/>
      <c r="G133" s="509" t="e">
        <f t="shared" si="1"/>
        <v>#DIV/0!</v>
      </c>
    </row>
    <row r="134" spans="1:7" ht="12.75" hidden="1">
      <c r="A134" s="57"/>
      <c r="B134" s="188"/>
      <c r="C134" s="203" t="s">
        <v>683</v>
      </c>
      <c r="D134" s="176">
        <f>SUM(D135:D140)</f>
        <v>251100</v>
      </c>
      <c r="E134" s="176">
        <f>SUM(E135:E140)</f>
        <v>250000</v>
      </c>
      <c r="F134" s="176">
        <f>SUM(F135:F140)</f>
        <v>0</v>
      </c>
      <c r="G134" s="509">
        <f t="shared" si="1"/>
        <v>-1</v>
      </c>
    </row>
    <row r="135" spans="1:7" ht="12.75" hidden="1">
      <c r="A135" s="57"/>
      <c r="B135" s="188"/>
      <c r="C135" s="286" t="s">
        <v>136</v>
      </c>
      <c r="D135" s="39">
        <v>8000</v>
      </c>
      <c r="E135" s="39">
        <v>30000</v>
      </c>
      <c r="F135" s="39"/>
      <c r="G135" s="509">
        <f t="shared" si="1"/>
        <v>-1</v>
      </c>
    </row>
    <row r="136" spans="1:7" ht="12.75" hidden="1">
      <c r="A136" s="57"/>
      <c r="B136" s="188"/>
      <c r="C136" s="286" t="s">
        <v>137</v>
      </c>
      <c r="D136" s="39">
        <v>222100</v>
      </c>
      <c r="E136" s="39">
        <v>100000</v>
      </c>
      <c r="F136" s="39"/>
      <c r="G136" s="509">
        <f t="shared" si="1"/>
        <v>-1</v>
      </c>
    </row>
    <row r="137" spans="1:7" ht="12.75" hidden="1">
      <c r="A137" s="57"/>
      <c r="B137" s="188"/>
      <c r="C137" s="286" t="s">
        <v>138</v>
      </c>
      <c r="D137" s="39">
        <v>21000</v>
      </c>
      <c r="E137" s="39">
        <v>120000</v>
      </c>
      <c r="F137" s="39"/>
      <c r="G137" s="509">
        <f aca="true" t="shared" si="2" ref="G137:G202">(F137-E137)/E137</f>
        <v>-1</v>
      </c>
    </row>
    <row r="138" spans="1:7" ht="12.75" hidden="1">
      <c r="A138" s="57"/>
      <c r="B138" s="188"/>
      <c r="C138" s="286" t="s">
        <v>954</v>
      </c>
      <c r="D138" s="39"/>
      <c r="E138" s="39"/>
      <c r="F138" s="39"/>
      <c r="G138" s="509" t="e">
        <f t="shared" si="2"/>
        <v>#DIV/0!</v>
      </c>
    </row>
    <row r="139" spans="1:7" ht="12.75" hidden="1">
      <c r="A139" s="57"/>
      <c r="B139" s="188"/>
      <c r="C139" s="286" t="s">
        <v>139</v>
      </c>
      <c r="D139" s="39"/>
      <c r="E139" s="39"/>
      <c r="F139" s="39"/>
      <c r="G139" s="509" t="e">
        <f t="shared" si="2"/>
        <v>#DIV/0!</v>
      </c>
    </row>
    <row r="140" spans="1:7" ht="12.75" hidden="1">
      <c r="A140" s="57"/>
      <c r="B140" s="188"/>
      <c r="C140" s="286" t="s">
        <v>140</v>
      </c>
      <c r="D140" s="39"/>
      <c r="E140" s="39"/>
      <c r="F140" s="39"/>
      <c r="G140" s="509" t="e">
        <f t="shared" si="2"/>
        <v>#DIV/0!</v>
      </c>
    </row>
    <row r="141" spans="1:7" ht="12.75" hidden="1">
      <c r="A141" s="57"/>
      <c r="B141" s="188"/>
      <c r="C141" s="203" t="s">
        <v>684</v>
      </c>
      <c r="D141" s="176">
        <f>SUM(D142:D145)</f>
        <v>110000</v>
      </c>
      <c r="E141" s="176">
        <f>SUM(E142:E145)</f>
        <v>90000</v>
      </c>
      <c r="F141" s="176">
        <f>SUM(F142:F145)</f>
        <v>0</v>
      </c>
      <c r="G141" s="509">
        <f t="shared" si="2"/>
        <v>-1</v>
      </c>
    </row>
    <row r="142" spans="1:7" ht="12.75" hidden="1">
      <c r="A142" s="57"/>
      <c r="B142" s="188"/>
      <c r="C142" s="286" t="s">
        <v>121</v>
      </c>
      <c r="D142" s="39">
        <v>110000</v>
      </c>
      <c r="E142" s="39">
        <v>90000</v>
      </c>
      <c r="F142" s="39"/>
      <c r="G142" s="509">
        <f t="shared" si="2"/>
        <v>-1</v>
      </c>
    </row>
    <row r="143" spans="1:7" ht="12.75" hidden="1">
      <c r="A143" s="57"/>
      <c r="B143" s="188"/>
      <c r="C143" s="286" t="s">
        <v>141</v>
      </c>
      <c r="D143" s="39"/>
      <c r="E143" s="39"/>
      <c r="F143" s="39"/>
      <c r="G143" s="509" t="e">
        <f t="shared" si="2"/>
        <v>#DIV/0!</v>
      </c>
    </row>
    <row r="144" spans="1:7" ht="12.75" hidden="1">
      <c r="A144" s="57"/>
      <c r="B144" s="188"/>
      <c r="C144" s="286" t="s">
        <v>122</v>
      </c>
      <c r="D144" s="39"/>
      <c r="E144" s="39"/>
      <c r="F144" s="39"/>
      <c r="G144" s="509" t="e">
        <f t="shared" si="2"/>
        <v>#DIV/0!</v>
      </c>
    </row>
    <row r="145" spans="1:7" ht="12.75" hidden="1">
      <c r="A145" s="57"/>
      <c r="B145" s="188"/>
      <c r="C145" s="521" t="s">
        <v>142</v>
      </c>
      <c r="D145" s="39"/>
      <c r="E145" s="39"/>
      <c r="F145" s="39"/>
      <c r="G145" s="509" t="e">
        <f t="shared" si="2"/>
        <v>#DIV/0!</v>
      </c>
    </row>
    <row r="146" spans="1:7" s="143" customFormat="1" ht="12.75" hidden="1">
      <c r="A146" s="57"/>
      <c r="B146" s="188"/>
      <c r="C146" s="571" t="s">
        <v>424</v>
      </c>
      <c r="D146" s="176">
        <v>30000</v>
      </c>
      <c r="E146" s="176">
        <v>4000</v>
      </c>
      <c r="F146" s="176"/>
      <c r="G146" s="509">
        <f t="shared" si="2"/>
        <v>-1</v>
      </c>
    </row>
    <row r="147" spans="1:7" s="143" customFormat="1" ht="12.75" hidden="1">
      <c r="A147" s="57"/>
      <c r="B147" s="188"/>
      <c r="C147" s="571" t="s">
        <v>489</v>
      </c>
      <c r="D147" s="176"/>
      <c r="E147" s="176"/>
      <c r="F147" s="176"/>
      <c r="G147" s="509" t="e">
        <f t="shared" si="2"/>
        <v>#DIV/0!</v>
      </c>
    </row>
    <row r="148" spans="1:7" ht="12.75" hidden="1">
      <c r="A148" s="57"/>
      <c r="B148" s="188" t="s">
        <v>163</v>
      </c>
      <c r="C148" s="521" t="s">
        <v>705</v>
      </c>
      <c r="D148" s="39">
        <v>0</v>
      </c>
      <c r="E148" s="39">
        <v>0</v>
      </c>
      <c r="F148" s="39">
        <v>0</v>
      </c>
      <c r="G148" s="509" t="e">
        <f t="shared" si="2"/>
        <v>#DIV/0!</v>
      </c>
    </row>
    <row r="149" spans="1:7" ht="25.5">
      <c r="A149" s="57"/>
      <c r="B149" s="188" t="s">
        <v>840</v>
      </c>
      <c r="C149" s="432" t="s">
        <v>758</v>
      </c>
      <c r="D149" s="39">
        <f>SUM(D150)</f>
        <v>270000</v>
      </c>
      <c r="E149" s="39">
        <f>SUM(E150)</f>
        <v>300000</v>
      </c>
      <c r="F149" s="39">
        <v>300000</v>
      </c>
      <c r="G149" s="509">
        <f t="shared" si="2"/>
        <v>0</v>
      </c>
    </row>
    <row r="150" spans="1:7" ht="12.75" hidden="1">
      <c r="A150" s="19"/>
      <c r="B150" s="184"/>
      <c r="C150" s="437" t="s">
        <v>687</v>
      </c>
      <c r="D150" s="36">
        <f>SUM(D151:D151)</f>
        <v>270000</v>
      </c>
      <c r="E150" s="36">
        <f>SUM(E151:E151)</f>
        <v>300000</v>
      </c>
      <c r="F150" s="36">
        <f>SUM(F151:F151)</f>
        <v>0</v>
      </c>
      <c r="G150" s="509">
        <f t="shared" si="2"/>
        <v>-1</v>
      </c>
    </row>
    <row r="151" spans="1:7" ht="13.5" hidden="1" thickBot="1">
      <c r="A151" s="277"/>
      <c r="B151" s="303"/>
      <c r="C151" s="440" t="s">
        <v>152</v>
      </c>
      <c r="D151" s="279">
        <v>270000</v>
      </c>
      <c r="E151" s="279">
        <v>300000</v>
      </c>
      <c r="F151" s="279"/>
      <c r="G151" s="509">
        <f t="shared" si="2"/>
        <v>-1</v>
      </c>
    </row>
    <row r="152" spans="1:7" s="143" customFormat="1" ht="12.75">
      <c r="A152" s="173" t="s">
        <v>160</v>
      </c>
      <c r="B152" s="258"/>
      <c r="C152" s="441" t="s">
        <v>629</v>
      </c>
      <c r="D152" s="213">
        <f>SUM(D153:D154)</f>
        <v>2050697</v>
      </c>
      <c r="E152" s="213">
        <f>SUM(E153:E154)</f>
        <v>1513664</v>
      </c>
      <c r="F152" s="213">
        <f>SUM(F153:F154)</f>
        <v>1369809</v>
      </c>
      <c r="G152" s="509">
        <f t="shared" si="2"/>
        <v>-0.0950376041182191</v>
      </c>
    </row>
    <row r="153" spans="1:7" s="143" customFormat="1" ht="12.75" hidden="1">
      <c r="A153" s="236"/>
      <c r="B153" s="184"/>
      <c r="C153" s="442" t="s">
        <v>952</v>
      </c>
      <c r="D153" s="196">
        <v>1226984</v>
      </c>
      <c r="E153" s="218">
        <v>569711</v>
      </c>
      <c r="F153" s="361">
        <v>569809</v>
      </c>
      <c r="G153" s="509">
        <f t="shared" si="2"/>
        <v>0.00017201704021863718</v>
      </c>
    </row>
    <row r="154" spans="1:7" s="143" customFormat="1" ht="12.75" hidden="1">
      <c r="A154" s="236"/>
      <c r="B154" s="184"/>
      <c r="C154" s="442" t="s">
        <v>953</v>
      </c>
      <c r="D154" s="196">
        <v>823713</v>
      </c>
      <c r="E154" s="218">
        <v>943953</v>
      </c>
      <c r="F154" s="361">
        <v>800000</v>
      </c>
      <c r="G154" s="509">
        <f t="shared" si="2"/>
        <v>-0.15250017744527536</v>
      </c>
    </row>
    <row r="155" spans="1:7" s="143" customFormat="1" ht="12.75">
      <c r="A155" s="166" t="s">
        <v>211</v>
      </c>
      <c r="B155" s="245"/>
      <c r="C155" s="443" t="s">
        <v>645</v>
      </c>
      <c r="D155" s="171">
        <f>SUM(D156)</f>
        <v>0</v>
      </c>
      <c r="E155" s="171">
        <f>SUM(E156)</f>
        <v>165000</v>
      </c>
      <c r="F155" s="171">
        <f>SUM(F156)</f>
        <v>0</v>
      </c>
      <c r="G155" s="509">
        <f t="shared" si="2"/>
        <v>-1</v>
      </c>
    </row>
    <row r="156" spans="1:7" ht="12.75">
      <c r="A156" s="59"/>
      <c r="B156" s="217" t="s">
        <v>839</v>
      </c>
      <c r="C156" s="444" t="s">
        <v>678</v>
      </c>
      <c r="D156" s="219">
        <v>0</v>
      </c>
      <c r="E156" s="219">
        <v>165000</v>
      </c>
      <c r="F156" s="219"/>
      <c r="G156" s="509">
        <f t="shared" si="2"/>
        <v>-1</v>
      </c>
    </row>
    <row r="157" spans="1:7" s="143" customFormat="1" ht="12.75">
      <c r="A157" s="166" t="s">
        <v>161</v>
      </c>
      <c r="B157" s="245"/>
      <c r="C157" s="443" t="s">
        <v>646</v>
      </c>
      <c r="D157" s="170">
        <f>SUM(D158)</f>
        <v>160000</v>
      </c>
      <c r="E157" s="170">
        <f>SUM(E158)</f>
        <v>167000</v>
      </c>
      <c r="F157" s="170">
        <f>SUM(F158)</f>
        <v>225000</v>
      </c>
      <c r="G157" s="509">
        <f t="shared" si="2"/>
        <v>0.3473053892215569</v>
      </c>
    </row>
    <row r="158" spans="1:7" s="143" customFormat="1" ht="12.75">
      <c r="A158" s="59"/>
      <c r="B158" s="184" t="s">
        <v>839</v>
      </c>
      <c r="C158" s="19" t="s">
        <v>678</v>
      </c>
      <c r="D158" s="169">
        <f>SUM(D159:D160)</f>
        <v>160000</v>
      </c>
      <c r="E158" s="169">
        <f>SUM(E159:E160)</f>
        <v>167000</v>
      </c>
      <c r="F158" s="169">
        <f>SUM(F159:F160)</f>
        <v>225000</v>
      </c>
      <c r="G158" s="509">
        <f t="shared" si="2"/>
        <v>0.3473053892215569</v>
      </c>
    </row>
    <row r="159" spans="1:7" s="143" customFormat="1" ht="12.75" hidden="1">
      <c r="A159" s="238"/>
      <c r="B159" s="184"/>
      <c r="C159" s="445" t="s">
        <v>794</v>
      </c>
      <c r="D159" s="195">
        <v>60000</v>
      </c>
      <c r="E159" s="195">
        <v>67000</v>
      </c>
      <c r="F159" s="362">
        <v>75000</v>
      </c>
      <c r="G159" s="509">
        <f t="shared" si="2"/>
        <v>0.11940298507462686</v>
      </c>
    </row>
    <row r="160" spans="1:7" s="143" customFormat="1" ht="12.75" hidden="1">
      <c r="A160" s="238"/>
      <c r="B160" s="184"/>
      <c r="C160" s="445" t="s">
        <v>795</v>
      </c>
      <c r="D160" s="195">
        <v>100000</v>
      </c>
      <c r="E160" s="195">
        <v>100000</v>
      </c>
      <c r="F160" s="362">
        <v>150000</v>
      </c>
      <c r="G160" s="509">
        <f t="shared" si="2"/>
        <v>0.5</v>
      </c>
    </row>
    <row r="161" spans="1:7" s="143" customFormat="1" ht="12.75">
      <c r="A161" s="166" t="s">
        <v>162</v>
      </c>
      <c r="B161" s="245"/>
      <c r="C161" s="443" t="s">
        <v>647</v>
      </c>
      <c r="D161" s="229">
        <f>D162</f>
        <v>1291000</v>
      </c>
      <c r="E161" s="229">
        <f>E162</f>
        <v>808500</v>
      </c>
      <c r="F161" s="229">
        <f>F162</f>
        <v>970000</v>
      </c>
      <c r="G161" s="509">
        <f t="shared" si="2"/>
        <v>0.1997526283240569</v>
      </c>
    </row>
    <row r="162" spans="1:7" ht="12.75">
      <c r="A162" s="59"/>
      <c r="B162" s="184" t="s">
        <v>163</v>
      </c>
      <c r="C162" s="437" t="s">
        <v>793</v>
      </c>
      <c r="D162" s="200">
        <f>SUM(D163:D166)</f>
        <v>1291000</v>
      </c>
      <c r="E162" s="200">
        <f>SUM(E163:E166)</f>
        <v>808500</v>
      </c>
      <c r="F162" s="200">
        <f>SUM(F163:F166)</f>
        <v>970000</v>
      </c>
      <c r="G162" s="509">
        <f t="shared" si="2"/>
        <v>0.1997526283240569</v>
      </c>
    </row>
    <row r="163" spans="1:7" ht="12.75" hidden="1">
      <c r="A163" s="59"/>
      <c r="B163" s="184"/>
      <c r="C163" s="445" t="s">
        <v>787</v>
      </c>
      <c r="D163" s="289">
        <v>1290000</v>
      </c>
      <c r="E163" s="202">
        <v>780000</v>
      </c>
      <c r="F163" s="363">
        <v>930000</v>
      </c>
      <c r="G163" s="509">
        <f t="shared" si="2"/>
        <v>0.19230769230769232</v>
      </c>
    </row>
    <row r="164" spans="1:7" ht="12.75" hidden="1">
      <c r="A164" s="59"/>
      <c r="B164" s="184"/>
      <c r="C164" s="445" t="s">
        <v>426</v>
      </c>
      <c r="D164" s="289">
        <v>0</v>
      </c>
      <c r="E164" s="202">
        <v>10000</v>
      </c>
      <c r="F164" s="363">
        <v>15000</v>
      </c>
      <c r="G164" s="509">
        <f t="shared" si="2"/>
        <v>0.5</v>
      </c>
    </row>
    <row r="165" spans="1:7" s="150" customFormat="1" ht="12.75" hidden="1">
      <c r="A165" s="333"/>
      <c r="B165" s="500"/>
      <c r="C165" s="445" t="s">
        <v>605</v>
      </c>
      <c r="D165" s="195">
        <v>1000</v>
      </c>
      <c r="E165" s="195">
        <v>3500</v>
      </c>
      <c r="F165" s="195">
        <v>5000</v>
      </c>
      <c r="G165" s="509">
        <f t="shared" si="2"/>
        <v>0.42857142857142855</v>
      </c>
    </row>
    <row r="166" spans="1:7" ht="12.75" hidden="1">
      <c r="A166" s="59"/>
      <c r="B166" s="184"/>
      <c r="C166" s="445" t="s">
        <v>425</v>
      </c>
      <c r="D166" s="147"/>
      <c r="E166" s="202">
        <v>15000</v>
      </c>
      <c r="F166" s="289">
        <v>20000</v>
      </c>
      <c r="G166" s="509">
        <f t="shared" si="2"/>
        <v>0.3333333333333333</v>
      </c>
    </row>
    <row r="167" spans="1:7" s="143" customFormat="1" ht="12.75">
      <c r="A167" s="211" t="s">
        <v>164</v>
      </c>
      <c r="B167" s="246"/>
      <c r="C167" s="446" t="s">
        <v>648</v>
      </c>
      <c r="D167" s="212">
        <f>SUM(D168)</f>
        <v>0</v>
      </c>
      <c r="E167" s="212">
        <f>SUM(E168)</f>
        <v>30000</v>
      </c>
      <c r="F167" s="212">
        <f>SUM(F168)</f>
        <v>40000</v>
      </c>
      <c r="G167" s="529">
        <f t="shared" si="2"/>
        <v>0.3333333333333333</v>
      </c>
    </row>
    <row r="168" spans="1:7" ht="12.75">
      <c r="A168" s="173" t="s">
        <v>165</v>
      </c>
      <c r="B168" s="247"/>
      <c r="C168" s="447" t="s">
        <v>893</v>
      </c>
      <c r="D168" s="213">
        <f>D172</f>
        <v>0</v>
      </c>
      <c r="E168" s="213">
        <f>SUM(E169+E172)</f>
        <v>30000</v>
      </c>
      <c r="F168" s="213">
        <f>SUM(F169+F172)</f>
        <v>40000</v>
      </c>
      <c r="G168" s="509">
        <f t="shared" si="2"/>
        <v>0.3333333333333333</v>
      </c>
    </row>
    <row r="169" spans="1:7" ht="12.75">
      <c r="A169" s="264"/>
      <c r="B169" s="214" t="s">
        <v>839</v>
      </c>
      <c r="C169" s="448" t="s">
        <v>678</v>
      </c>
      <c r="D169" s="194"/>
      <c r="E169" s="194">
        <f>SUM(E170)</f>
        <v>15000</v>
      </c>
      <c r="F169" s="169">
        <f>SUM(F170:F171)</f>
        <v>25000</v>
      </c>
      <c r="G169" s="509">
        <f t="shared" si="2"/>
        <v>0.6666666666666666</v>
      </c>
    </row>
    <row r="170" spans="1:7" s="150" customFormat="1" ht="12.75" hidden="1">
      <c r="A170" s="193"/>
      <c r="B170" s="501"/>
      <c r="C170" s="449" t="s">
        <v>490</v>
      </c>
      <c r="D170" s="335"/>
      <c r="E170" s="335">
        <v>15000</v>
      </c>
      <c r="F170" s="195">
        <v>0</v>
      </c>
      <c r="G170" s="509">
        <f t="shared" si="2"/>
        <v>-1</v>
      </c>
    </row>
    <row r="171" spans="1:7" s="150" customFormat="1" ht="12.75" hidden="1">
      <c r="A171" s="193"/>
      <c r="B171" s="501"/>
      <c r="C171" s="449" t="s">
        <v>1029</v>
      </c>
      <c r="D171" s="335"/>
      <c r="E171" s="335"/>
      <c r="F171" s="195">
        <v>25000</v>
      </c>
      <c r="G171" s="509"/>
    </row>
    <row r="172" spans="1:7" ht="12.75">
      <c r="A172" s="264"/>
      <c r="B172" s="214" t="s">
        <v>159</v>
      </c>
      <c r="C172" s="448" t="s">
        <v>1009</v>
      </c>
      <c r="D172" s="194">
        <v>0</v>
      </c>
      <c r="E172" s="194">
        <v>15000</v>
      </c>
      <c r="F172" s="169">
        <v>15000</v>
      </c>
      <c r="G172" s="509">
        <f t="shared" si="2"/>
        <v>0</v>
      </c>
    </row>
    <row r="173" spans="1:7" s="143" customFormat="1" ht="12.75">
      <c r="A173" s="60" t="s">
        <v>894</v>
      </c>
      <c r="B173" s="248"/>
      <c r="C173" s="450" t="s">
        <v>649</v>
      </c>
      <c r="D173" s="215">
        <f>D174+D201+D204+D206</f>
        <v>4139905</v>
      </c>
      <c r="E173" s="215">
        <f>E174+E201+E204+E206</f>
        <v>6740000</v>
      </c>
      <c r="F173" s="215">
        <f>F174+F201+F204+F206</f>
        <v>21065000</v>
      </c>
      <c r="G173" s="529">
        <f t="shared" si="2"/>
        <v>2.1253709198813056</v>
      </c>
    </row>
    <row r="174" spans="1:7" ht="12.75">
      <c r="A174" s="203" t="s">
        <v>166</v>
      </c>
      <c r="B174" s="249"/>
      <c r="C174" s="451" t="s">
        <v>709</v>
      </c>
      <c r="D174" s="176">
        <f>D175+D178</f>
        <v>3450000</v>
      </c>
      <c r="E174" s="176">
        <f>E175+E178</f>
        <v>5660000</v>
      </c>
      <c r="F174" s="176">
        <f>F175+F178</f>
        <v>19700000</v>
      </c>
      <c r="G174" s="509">
        <f t="shared" si="2"/>
        <v>2.480565371024735</v>
      </c>
    </row>
    <row r="175" spans="1:7" ht="12.75">
      <c r="A175" s="57"/>
      <c r="B175" s="206" t="s">
        <v>839</v>
      </c>
      <c r="C175" s="452" t="s">
        <v>678</v>
      </c>
      <c r="D175" s="39">
        <f>SUM(D176:D177)</f>
        <v>2600000</v>
      </c>
      <c r="E175" s="39">
        <f>SUM(E176:E177)</f>
        <v>2600000</v>
      </c>
      <c r="F175" s="39">
        <f>SUM(F176:F177)</f>
        <v>3100000</v>
      </c>
      <c r="G175" s="509">
        <f t="shared" si="2"/>
        <v>0.19230769230769232</v>
      </c>
    </row>
    <row r="176" spans="1:7" s="150" customFormat="1" ht="12.75" hidden="1">
      <c r="A176" s="262"/>
      <c r="B176" s="40"/>
      <c r="C176" s="431" t="s">
        <v>980</v>
      </c>
      <c r="D176" s="43">
        <v>2400000</v>
      </c>
      <c r="E176" s="43">
        <v>2400000</v>
      </c>
      <c r="F176" s="43">
        <v>2700000</v>
      </c>
      <c r="G176" s="509">
        <f t="shared" si="2"/>
        <v>0.125</v>
      </c>
    </row>
    <row r="177" spans="1:7" s="150" customFormat="1" ht="12.75" hidden="1">
      <c r="A177" s="262"/>
      <c r="B177" s="40"/>
      <c r="C177" s="431" t="s">
        <v>6</v>
      </c>
      <c r="D177" s="43">
        <v>200000</v>
      </c>
      <c r="E177" s="43">
        <v>200000</v>
      </c>
      <c r="F177" s="43">
        <v>400000</v>
      </c>
      <c r="G177" s="509">
        <f t="shared" si="2"/>
        <v>1</v>
      </c>
    </row>
    <row r="178" spans="1:7" ht="25.5">
      <c r="A178" s="57"/>
      <c r="B178" s="188" t="s">
        <v>840</v>
      </c>
      <c r="C178" s="432" t="s">
        <v>30</v>
      </c>
      <c r="D178" s="39">
        <f>SUM(D179:D200)</f>
        <v>850000</v>
      </c>
      <c r="E178" s="39">
        <f>SUM(E179:E200)</f>
        <v>3060000</v>
      </c>
      <c r="F178" s="39">
        <f>SUM(F179:F200)</f>
        <v>16600000</v>
      </c>
      <c r="G178" s="509">
        <f t="shared" si="2"/>
        <v>4.42483660130719</v>
      </c>
    </row>
    <row r="179" spans="1:7" s="8" customFormat="1" ht="12.75" hidden="1">
      <c r="A179" s="97"/>
      <c r="B179" s="188"/>
      <c r="C179" s="453" t="s">
        <v>459</v>
      </c>
      <c r="D179" s="378">
        <v>850000</v>
      </c>
      <c r="E179" s="378"/>
      <c r="F179" s="378">
        <v>1300000</v>
      </c>
      <c r="G179" s="509" t="e">
        <f t="shared" si="2"/>
        <v>#DIV/0!</v>
      </c>
    </row>
    <row r="180" spans="1:7" s="150" customFormat="1" ht="24" hidden="1">
      <c r="A180" s="262"/>
      <c r="B180" s="188"/>
      <c r="C180" s="430" t="s">
        <v>973</v>
      </c>
      <c r="D180" s="149"/>
      <c r="E180" s="43">
        <v>600000</v>
      </c>
      <c r="F180" s="43">
        <v>600000</v>
      </c>
      <c r="G180" s="509">
        <f t="shared" si="2"/>
        <v>0</v>
      </c>
    </row>
    <row r="181" spans="1:7" s="150" customFormat="1" ht="24" hidden="1">
      <c r="A181" s="262"/>
      <c r="B181" s="188"/>
      <c r="C181" s="430" t="s">
        <v>1032</v>
      </c>
      <c r="D181" s="149"/>
      <c r="E181" s="43"/>
      <c r="F181" s="43">
        <v>14700000</v>
      </c>
      <c r="G181" s="509"/>
    </row>
    <row r="182" spans="1:7" s="150" customFormat="1" ht="12.75" hidden="1">
      <c r="A182" s="262"/>
      <c r="B182" s="40"/>
      <c r="C182" s="430" t="s">
        <v>961</v>
      </c>
      <c r="D182" s="149"/>
      <c r="E182" s="43">
        <v>950000</v>
      </c>
      <c r="F182" s="43"/>
      <c r="G182" s="509">
        <f t="shared" si="2"/>
        <v>-1</v>
      </c>
    </row>
    <row r="183" spans="1:7" s="150" customFormat="1" ht="12.75" hidden="1">
      <c r="A183" s="262"/>
      <c r="B183" s="40"/>
      <c r="C183" s="430" t="s">
        <v>962</v>
      </c>
      <c r="D183" s="149"/>
      <c r="E183" s="43">
        <v>300000</v>
      </c>
      <c r="F183" s="43"/>
      <c r="G183" s="509">
        <f t="shared" si="2"/>
        <v>-1</v>
      </c>
    </row>
    <row r="184" spans="1:7" s="150" customFormat="1" ht="12.75" hidden="1">
      <c r="A184" s="262"/>
      <c r="B184" s="40"/>
      <c r="C184" s="430" t="s">
        <v>963</v>
      </c>
      <c r="D184" s="149"/>
      <c r="E184" s="43">
        <v>0</v>
      </c>
      <c r="F184" s="43"/>
      <c r="G184" s="509" t="e">
        <f t="shared" si="2"/>
        <v>#DIV/0!</v>
      </c>
    </row>
    <row r="185" spans="1:7" s="150" customFormat="1" ht="12.75" hidden="1">
      <c r="A185" s="262"/>
      <c r="B185" s="40"/>
      <c r="C185" s="431" t="s">
        <v>762</v>
      </c>
      <c r="D185" s="149"/>
      <c r="E185" s="43">
        <v>100000</v>
      </c>
      <c r="F185" s="43"/>
      <c r="G185" s="509">
        <f t="shared" si="2"/>
        <v>-1</v>
      </c>
    </row>
    <row r="186" spans="1:7" s="150" customFormat="1" ht="12.75" hidden="1">
      <c r="A186" s="262"/>
      <c r="B186" s="40"/>
      <c r="C186" s="431" t="s">
        <v>57</v>
      </c>
      <c r="D186" s="149"/>
      <c r="E186" s="43">
        <v>100000</v>
      </c>
      <c r="F186" s="43"/>
      <c r="G186" s="509">
        <f t="shared" si="2"/>
        <v>-1</v>
      </c>
    </row>
    <row r="187" spans="1:7" s="150" customFormat="1" ht="12.75" hidden="1">
      <c r="A187" s="262"/>
      <c r="B187" s="40"/>
      <c r="C187" s="431" t="s">
        <v>964</v>
      </c>
      <c r="D187" s="149"/>
      <c r="E187" s="43">
        <v>820000</v>
      </c>
      <c r="F187" s="43"/>
      <c r="G187" s="509">
        <f t="shared" si="2"/>
        <v>-1</v>
      </c>
    </row>
    <row r="188" spans="1:7" s="150" customFormat="1" ht="12.75" hidden="1">
      <c r="A188" s="262"/>
      <c r="B188" s="40"/>
      <c r="C188" s="431" t="s">
        <v>69</v>
      </c>
      <c r="D188" s="149"/>
      <c r="E188" s="43">
        <v>190000</v>
      </c>
      <c r="F188" s="43"/>
      <c r="G188" s="509">
        <f t="shared" si="2"/>
        <v>-1</v>
      </c>
    </row>
    <row r="189" spans="1:7" s="150" customFormat="1" ht="12.75" hidden="1">
      <c r="A189" s="262"/>
      <c r="B189" s="40"/>
      <c r="C189" s="431" t="s">
        <v>836</v>
      </c>
      <c r="D189" s="149"/>
      <c r="E189" s="43"/>
      <c r="F189" s="43"/>
      <c r="G189" s="509" t="e">
        <f t="shared" si="2"/>
        <v>#DIV/0!</v>
      </c>
    </row>
    <row r="190" spans="1:7" s="150" customFormat="1" ht="12.75" hidden="1">
      <c r="A190" s="262"/>
      <c r="B190" s="40"/>
      <c r="C190" s="431" t="s">
        <v>385</v>
      </c>
      <c r="D190" s="149"/>
      <c r="E190" s="43"/>
      <c r="F190" s="43"/>
      <c r="G190" s="509" t="e">
        <f t="shared" si="2"/>
        <v>#DIV/0!</v>
      </c>
    </row>
    <row r="191" spans="1:7" ht="12.75" hidden="1">
      <c r="A191" s="262"/>
      <c r="B191" s="40"/>
      <c r="C191" s="431" t="s">
        <v>386</v>
      </c>
      <c r="D191" s="149"/>
      <c r="E191" s="43"/>
      <c r="F191" s="43"/>
      <c r="G191" s="509" t="e">
        <f t="shared" si="2"/>
        <v>#DIV/0!</v>
      </c>
    </row>
    <row r="192" spans="1:7" ht="12.75" hidden="1">
      <c r="A192" s="262"/>
      <c r="B192" s="40"/>
      <c r="C192" s="431" t="s">
        <v>387</v>
      </c>
      <c r="D192" s="149"/>
      <c r="E192" s="43"/>
      <c r="F192" s="43"/>
      <c r="G192" s="509" t="e">
        <f t="shared" si="2"/>
        <v>#DIV/0!</v>
      </c>
    </row>
    <row r="193" spans="1:7" s="150" customFormat="1" ht="12.75" hidden="1">
      <c r="A193" s="262"/>
      <c r="B193" s="40"/>
      <c r="C193" s="431" t="s">
        <v>388</v>
      </c>
      <c r="D193" s="149"/>
      <c r="E193" s="43"/>
      <c r="F193" s="43"/>
      <c r="G193" s="509" t="e">
        <f t="shared" si="2"/>
        <v>#DIV/0!</v>
      </c>
    </row>
    <row r="194" spans="1:7" s="150" customFormat="1" ht="12.75" hidden="1">
      <c r="A194" s="262"/>
      <c r="B194" s="40"/>
      <c r="C194" s="431" t="s">
        <v>393</v>
      </c>
      <c r="D194" s="149"/>
      <c r="E194" s="43"/>
      <c r="F194" s="175"/>
      <c r="G194" s="509" t="e">
        <f t="shared" si="2"/>
        <v>#DIV/0!</v>
      </c>
    </row>
    <row r="195" spans="1:7" ht="12.75" hidden="1">
      <c r="A195" s="262"/>
      <c r="B195" s="40"/>
      <c r="C195" s="431" t="s">
        <v>394</v>
      </c>
      <c r="D195" s="149"/>
      <c r="E195" s="43"/>
      <c r="F195" s="175"/>
      <c r="G195" s="509" t="e">
        <f t="shared" si="2"/>
        <v>#DIV/0!</v>
      </c>
    </row>
    <row r="196" spans="1:7" ht="12.75" hidden="1">
      <c r="A196" s="262"/>
      <c r="B196" s="40"/>
      <c r="C196" s="431" t="s">
        <v>395</v>
      </c>
      <c r="D196" s="149"/>
      <c r="E196" s="43"/>
      <c r="F196" s="175"/>
      <c r="G196" s="509" t="e">
        <f t="shared" si="2"/>
        <v>#DIV/0!</v>
      </c>
    </row>
    <row r="197" spans="1:7" ht="12.75" hidden="1">
      <c r="A197" s="262"/>
      <c r="B197" s="40"/>
      <c r="C197" s="431" t="s">
        <v>396</v>
      </c>
      <c r="D197" s="149"/>
      <c r="E197" s="43"/>
      <c r="F197" s="175"/>
      <c r="G197" s="509" t="e">
        <f t="shared" si="2"/>
        <v>#DIV/0!</v>
      </c>
    </row>
    <row r="198" spans="1:7" ht="12.75" hidden="1">
      <c r="A198" s="262"/>
      <c r="B198" s="40"/>
      <c r="C198" s="431" t="s">
        <v>397</v>
      </c>
      <c r="D198" s="149"/>
      <c r="E198" s="43"/>
      <c r="F198" s="175"/>
      <c r="G198" s="509" t="e">
        <f t="shared" si="2"/>
        <v>#DIV/0!</v>
      </c>
    </row>
    <row r="199" spans="1:7" ht="12.75" hidden="1">
      <c r="A199" s="262"/>
      <c r="B199" s="40"/>
      <c r="C199" s="431" t="s">
        <v>965</v>
      </c>
      <c r="D199" s="149"/>
      <c r="E199" s="43"/>
      <c r="F199" s="175"/>
      <c r="G199" s="509" t="e">
        <f t="shared" si="2"/>
        <v>#DIV/0!</v>
      </c>
    </row>
    <row r="200" spans="1:7" ht="12.75" hidden="1">
      <c r="A200" s="262"/>
      <c r="B200" s="40"/>
      <c r="C200" s="431" t="s">
        <v>398</v>
      </c>
      <c r="D200" s="149"/>
      <c r="E200" s="43"/>
      <c r="F200" s="175"/>
      <c r="G200" s="509" t="e">
        <f t="shared" si="2"/>
        <v>#DIV/0!</v>
      </c>
    </row>
    <row r="201" spans="1:7" ht="12.75">
      <c r="A201" s="203" t="s">
        <v>167</v>
      </c>
      <c r="B201" s="250"/>
      <c r="C201" s="197" t="s">
        <v>650</v>
      </c>
      <c r="D201" s="176">
        <f>SUM(D202)</f>
        <v>100000</v>
      </c>
      <c r="E201" s="176">
        <f>SUM(E202)</f>
        <v>100000</v>
      </c>
      <c r="F201" s="176">
        <f>SUM(F202)</f>
        <v>125000</v>
      </c>
      <c r="G201" s="509">
        <f t="shared" si="2"/>
        <v>0.25</v>
      </c>
    </row>
    <row r="202" spans="1:7" ht="12.75">
      <c r="A202" s="266"/>
      <c r="B202" s="322" t="s">
        <v>839</v>
      </c>
      <c r="C202" s="454" t="s">
        <v>678</v>
      </c>
      <c r="D202" s="71">
        <v>100000</v>
      </c>
      <c r="E202" s="71">
        <f>SUM(E203:E203)</f>
        <v>100000</v>
      </c>
      <c r="F202" s="71">
        <f>SUM(F203:F203)</f>
        <v>125000</v>
      </c>
      <c r="G202" s="509">
        <f t="shared" si="2"/>
        <v>0.25</v>
      </c>
    </row>
    <row r="203" spans="1:7" ht="12.75" hidden="1">
      <c r="A203" s="262"/>
      <c r="B203" s="40"/>
      <c r="C203" s="431" t="s">
        <v>788</v>
      </c>
      <c r="D203" s="43">
        <v>100000</v>
      </c>
      <c r="E203" s="43">
        <v>100000</v>
      </c>
      <c r="F203" s="43">
        <v>125000</v>
      </c>
      <c r="G203" s="509">
        <f aca="true" t="shared" si="3" ref="G203:G230">(F203-E203)/E203</f>
        <v>0.25</v>
      </c>
    </row>
    <row r="204" spans="1:7" ht="12.75">
      <c r="A204" s="203" t="s">
        <v>895</v>
      </c>
      <c r="B204" s="250"/>
      <c r="C204" s="197" t="s">
        <v>726</v>
      </c>
      <c r="D204" s="176">
        <f>SUM(D205)</f>
        <v>339905</v>
      </c>
      <c r="E204" s="176">
        <f>SUM(E205)</f>
        <v>340000</v>
      </c>
      <c r="F204" s="176">
        <f>SUM(F205)</f>
        <v>340000</v>
      </c>
      <c r="G204" s="509">
        <f t="shared" si="3"/>
        <v>0</v>
      </c>
    </row>
    <row r="205" spans="1:7" ht="12.75">
      <c r="A205" s="57"/>
      <c r="B205" s="188" t="s">
        <v>839</v>
      </c>
      <c r="C205" s="521" t="s">
        <v>678</v>
      </c>
      <c r="D205" s="522">
        <v>339905</v>
      </c>
      <c r="E205" s="522">
        <v>340000</v>
      </c>
      <c r="F205" s="522">
        <v>340000</v>
      </c>
      <c r="G205" s="509">
        <f t="shared" si="3"/>
        <v>0</v>
      </c>
    </row>
    <row r="206" spans="1:7" ht="12.75">
      <c r="A206" s="203" t="s">
        <v>168</v>
      </c>
      <c r="B206" s="250"/>
      <c r="C206" s="203" t="s">
        <v>710</v>
      </c>
      <c r="D206" s="523">
        <f>SUM(D207)</f>
        <v>250000</v>
      </c>
      <c r="E206" s="523">
        <f>SUM(E207)</f>
        <v>640000</v>
      </c>
      <c r="F206" s="523">
        <f>SUM(F207)</f>
        <v>900000</v>
      </c>
      <c r="G206" s="509">
        <f t="shared" si="3"/>
        <v>0.40625</v>
      </c>
    </row>
    <row r="207" spans="1:7" ht="12.75">
      <c r="A207" s="57"/>
      <c r="B207" s="206" t="s">
        <v>839</v>
      </c>
      <c r="C207" s="285" t="s">
        <v>678</v>
      </c>
      <c r="D207" s="207">
        <f>SUM(D208:D210)</f>
        <v>250000</v>
      </c>
      <c r="E207" s="207">
        <f>SUM(E208:E210)</f>
        <v>640000</v>
      </c>
      <c r="F207" s="207">
        <f>SUM(F208:F210)</f>
        <v>900000</v>
      </c>
      <c r="G207" s="509">
        <f t="shared" si="3"/>
        <v>0.40625</v>
      </c>
    </row>
    <row r="208" spans="1:7" ht="12.75" hidden="1">
      <c r="A208" s="262"/>
      <c r="B208" s="178"/>
      <c r="C208" s="209" t="s">
        <v>786</v>
      </c>
      <c r="D208" s="208">
        <v>200000</v>
      </c>
      <c r="E208" s="208">
        <v>600000</v>
      </c>
      <c r="F208" s="208">
        <v>300000</v>
      </c>
      <c r="G208" s="509">
        <f t="shared" si="3"/>
        <v>-0.5</v>
      </c>
    </row>
    <row r="209" spans="1:7" ht="12.75" hidden="1">
      <c r="A209" s="262"/>
      <c r="B209" s="178"/>
      <c r="C209" s="209" t="s">
        <v>785</v>
      </c>
      <c r="D209" s="208"/>
      <c r="E209" s="208"/>
      <c r="F209" s="208"/>
      <c r="G209" s="509" t="e">
        <f t="shared" si="3"/>
        <v>#DIV/0!</v>
      </c>
    </row>
    <row r="210" spans="1:7" ht="12.75" hidden="1">
      <c r="A210" s="262"/>
      <c r="B210" s="178"/>
      <c r="C210" s="209" t="s">
        <v>1034</v>
      </c>
      <c r="D210" s="208">
        <v>50000</v>
      </c>
      <c r="E210" s="208">
        <v>40000</v>
      </c>
      <c r="F210" s="208">
        <v>600000</v>
      </c>
      <c r="G210" s="509">
        <f t="shared" si="3"/>
        <v>14</v>
      </c>
    </row>
    <row r="211" spans="1:7" s="143" customFormat="1" ht="12.75">
      <c r="A211" s="61" t="s">
        <v>896</v>
      </c>
      <c r="B211" s="251"/>
      <c r="C211" s="456" t="s">
        <v>813</v>
      </c>
      <c r="D211" s="49">
        <f>D212+D223+D219</f>
        <v>3550000</v>
      </c>
      <c r="E211" s="49">
        <f>E212+E223+E219</f>
        <v>3050000</v>
      </c>
      <c r="F211" s="49">
        <f>F212+F223+F219</f>
        <v>3470000</v>
      </c>
      <c r="G211" s="529">
        <f t="shared" si="3"/>
        <v>0.1377049180327869</v>
      </c>
    </row>
    <row r="212" spans="1:7" ht="12.75">
      <c r="A212" s="203" t="s">
        <v>169</v>
      </c>
      <c r="B212" s="249"/>
      <c r="C212" s="451" t="s">
        <v>711</v>
      </c>
      <c r="D212" s="176">
        <f>SUM(D213+D217)</f>
        <v>500000</v>
      </c>
      <c r="E212" s="176">
        <f>SUM(E213+E217)</f>
        <v>680000</v>
      </c>
      <c r="F212" s="176">
        <f>SUM(F213+F217)</f>
        <v>820000</v>
      </c>
      <c r="G212" s="509">
        <f t="shared" si="3"/>
        <v>0.20588235294117646</v>
      </c>
    </row>
    <row r="213" spans="1:7" ht="12.75">
      <c r="A213" s="57"/>
      <c r="B213" s="206" t="s">
        <v>839</v>
      </c>
      <c r="C213" s="452" t="s">
        <v>678</v>
      </c>
      <c r="D213" s="39">
        <f>SUM(D214:D216)</f>
        <v>500000</v>
      </c>
      <c r="E213" s="39">
        <f>SUM(E214:E216)</f>
        <v>600000</v>
      </c>
      <c r="F213" s="39">
        <f>SUM(F214:F216)</f>
        <v>620000</v>
      </c>
      <c r="G213" s="509">
        <f t="shared" si="3"/>
        <v>0.03333333333333333</v>
      </c>
    </row>
    <row r="214" spans="1:7" ht="12.75" hidden="1">
      <c r="A214" s="262"/>
      <c r="B214" s="178"/>
      <c r="C214" s="209" t="s">
        <v>789</v>
      </c>
      <c r="D214" s="43">
        <v>450000</v>
      </c>
      <c r="E214" s="43">
        <v>550000</v>
      </c>
      <c r="F214" s="43">
        <v>560000</v>
      </c>
      <c r="G214" s="509">
        <f t="shared" si="3"/>
        <v>0.01818181818181818</v>
      </c>
    </row>
    <row r="215" spans="1:7" ht="12.75" hidden="1">
      <c r="A215" s="262"/>
      <c r="B215" s="178"/>
      <c r="C215" s="209" t="s">
        <v>966</v>
      </c>
      <c r="D215" s="43">
        <v>50000</v>
      </c>
      <c r="E215" s="43"/>
      <c r="F215" s="43"/>
      <c r="G215" s="509" t="e">
        <f t="shared" si="3"/>
        <v>#DIV/0!</v>
      </c>
    </row>
    <row r="216" spans="1:7" ht="12.75" hidden="1">
      <c r="A216" s="19"/>
      <c r="B216" s="178"/>
      <c r="C216" s="209" t="s">
        <v>967</v>
      </c>
      <c r="D216" s="21"/>
      <c r="E216" s="43">
        <v>50000</v>
      </c>
      <c r="F216" s="43">
        <v>60000</v>
      </c>
      <c r="G216" s="509">
        <f t="shared" si="3"/>
        <v>0.2</v>
      </c>
    </row>
    <row r="217" spans="1:8" s="168" customFormat="1" ht="25.5">
      <c r="A217" s="265"/>
      <c r="B217" s="284" t="s">
        <v>840</v>
      </c>
      <c r="C217" s="432" t="s">
        <v>285</v>
      </c>
      <c r="D217" s="39">
        <f>SUM(D218)</f>
        <v>0</v>
      </c>
      <c r="E217" s="39">
        <f>SUM(E218)</f>
        <v>80000</v>
      </c>
      <c r="F217" s="39">
        <f>SUM(F218)</f>
        <v>200000</v>
      </c>
      <c r="G217" s="509">
        <f t="shared" si="3"/>
        <v>1.5</v>
      </c>
      <c r="H217" s="140"/>
    </row>
    <row r="218" spans="1:8" s="168" customFormat="1" ht="12.75" hidden="1">
      <c r="A218" s="265"/>
      <c r="B218" s="210"/>
      <c r="C218" s="209" t="s">
        <v>284</v>
      </c>
      <c r="D218" s="39"/>
      <c r="E218" s="39">
        <v>80000</v>
      </c>
      <c r="F218" s="39">
        <v>200000</v>
      </c>
      <c r="G218" s="509">
        <f t="shared" si="3"/>
        <v>1.5</v>
      </c>
      <c r="H218" s="140"/>
    </row>
    <row r="219" spans="1:8" s="185" customFormat="1" ht="12.75">
      <c r="A219" s="328" t="s">
        <v>427</v>
      </c>
      <c r="B219" s="329"/>
      <c r="C219" s="330" t="s">
        <v>428</v>
      </c>
      <c r="D219" s="176">
        <f>SUM(D220)</f>
        <v>0</v>
      </c>
      <c r="E219" s="176">
        <f>SUM(E220)</f>
        <v>0</v>
      </c>
      <c r="F219" s="176">
        <f>SUM(F220)</f>
        <v>280000</v>
      </c>
      <c r="G219" s="509" t="e">
        <f t="shared" si="3"/>
        <v>#DIV/0!</v>
      </c>
      <c r="H219" s="143"/>
    </row>
    <row r="220" spans="1:8" s="168" customFormat="1" ht="12.75">
      <c r="A220" s="265"/>
      <c r="B220" s="210" t="s">
        <v>839</v>
      </c>
      <c r="C220" s="373" t="s">
        <v>283</v>
      </c>
      <c r="D220" s="39">
        <f>SUM(D221:D222)</f>
        <v>0</v>
      </c>
      <c r="E220" s="39">
        <f>SUM(E221:E222)</f>
        <v>0</v>
      </c>
      <c r="F220" s="39">
        <f>SUM(F221:F222)</f>
        <v>280000</v>
      </c>
      <c r="G220" s="509" t="e">
        <f t="shared" si="3"/>
        <v>#DIV/0!</v>
      </c>
      <c r="H220" s="140"/>
    </row>
    <row r="221" spans="1:8" s="235" customFormat="1" ht="12.75" hidden="1">
      <c r="A221" s="374"/>
      <c r="B221" s="375"/>
      <c r="C221" s="376" t="s">
        <v>535</v>
      </c>
      <c r="D221" s="377"/>
      <c r="E221" s="378"/>
      <c r="F221" s="378">
        <v>100000</v>
      </c>
      <c r="G221" s="509" t="e">
        <f t="shared" si="3"/>
        <v>#DIV/0!</v>
      </c>
      <c r="H221" s="153"/>
    </row>
    <row r="222" spans="1:8" s="235" customFormat="1" ht="12.75" hidden="1">
      <c r="A222" s="374"/>
      <c r="B222" s="375"/>
      <c r="C222" s="376" t="s">
        <v>534</v>
      </c>
      <c r="D222" s="377"/>
      <c r="E222" s="378"/>
      <c r="F222" s="378">
        <v>180000</v>
      </c>
      <c r="G222" s="509" t="e">
        <f t="shared" si="3"/>
        <v>#DIV/0!</v>
      </c>
      <c r="H222" s="153"/>
    </row>
    <row r="223" spans="1:7" ht="12.75">
      <c r="A223" s="203" t="s">
        <v>170</v>
      </c>
      <c r="B223" s="249"/>
      <c r="C223" s="451" t="s">
        <v>712</v>
      </c>
      <c r="D223" s="176">
        <f>D224+D233</f>
        <v>3050000</v>
      </c>
      <c r="E223" s="176">
        <f>E224+E233</f>
        <v>2370000</v>
      </c>
      <c r="F223" s="176">
        <f>F224+F233</f>
        <v>2370000</v>
      </c>
      <c r="G223" s="509">
        <f t="shared" si="3"/>
        <v>0</v>
      </c>
    </row>
    <row r="224" spans="1:7" ht="12.75">
      <c r="A224" s="265"/>
      <c r="B224" s="210" t="s">
        <v>839</v>
      </c>
      <c r="C224" s="452" t="s">
        <v>678</v>
      </c>
      <c r="D224" s="39">
        <f>SUM(D225:D232)</f>
        <v>3050000</v>
      </c>
      <c r="E224" s="39">
        <f>SUM(E225:E232)</f>
        <v>1970000</v>
      </c>
      <c r="F224" s="39">
        <f>SUM(F225:F232)</f>
        <v>2070000</v>
      </c>
      <c r="G224" s="509">
        <f t="shared" si="3"/>
        <v>0.050761421319796954</v>
      </c>
    </row>
    <row r="225" spans="1:7" ht="24" hidden="1">
      <c r="A225" s="237"/>
      <c r="B225" s="210"/>
      <c r="C225" s="430" t="s">
        <v>317</v>
      </c>
      <c r="D225" s="43">
        <v>1050000</v>
      </c>
      <c r="E225" s="43">
        <v>1170000</v>
      </c>
      <c r="F225" s="43">
        <v>1300000</v>
      </c>
      <c r="G225" s="509">
        <f t="shared" si="3"/>
        <v>0.1111111111111111</v>
      </c>
    </row>
    <row r="226" spans="1:7" ht="12.75" hidden="1">
      <c r="A226" s="237"/>
      <c r="B226" s="210"/>
      <c r="C226" s="430" t="s">
        <v>399</v>
      </c>
      <c r="D226" s="43"/>
      <c r="E226" s="43"/>
      <c r="F226" s="43">
        <v>200000</v>
      </c>
      <c r="G226" s="509" t="e">
        <f t="shared" si="3"/>
        <v>#DIV/0!</v>
      </c>
    </row>
    <row r="227" spans="1:7" ht="12.75" hidden="1">
      <c r="A227" s="237"/>
      <c r="B227" s="210"/>
      <c r="C227" s="431" t="s">
        <v>974</v>
      </c>
      <c r="D227" s="43">
        <v>1300000</v>
      </c>
      <c r="E227" s="43"/>
      <c r="F227" s="43"/>
      <c r="G227" s="509" t="e">
        <f t="shared" si="3"/>
        <v>#DIV/0!</v>
      </c>
    </row>
    <row r="228" spans="1:7" s="1" customFormat="1" ht="12.75" hidden="1">
      <c r="A228" s="237"/>
      <c r="B228" s="210"/>
      <c r="C228" s="431" t="s">
        <v>99</v>
      </c>
      <c r="D228" s="43">
        <v>200000</v>
      </c>
      <c r="E228" s="43">
        <v>100000</v>
      </c>
      <c r="F228" s="43">
        <v>200000</v>
      </c>
      <c r="G228" s="509">
        <f t="shared" si="3"/>
        <v>1</v>
      </c>
    </row>
    <row r="229" spans="1:7" ht="12.75" hidden="1">
      <c r="A229" s="237"/>
      <c r="B229" s="210"/>
      <c r="C229" s="431" t="s">
        <v>970</v>
      </c>
      <c r="D229" s="43">
        <v>500000</v>
      </c>
      <c r="E229" s="43">
        <v>450000</v>
      </c>
      <c r="F229" s="43"/>
      <c r="G229" s="509">
        <f t="shared" si="3"/>
        <v>-1</v>
      </c>
    </row>
    <row r="230" spans="1:7" ht="12.75" hidden="1">
      <c r="A230" s="237"/>
      <c r="B230" s="210"/>
      <c r="C230" s="431" t="s">
        <v>318</v>
      </c>
      <c r="D230" s="43"/>
      <c r="E230" s="43">
        <v>50000</v>
      </c>
      <c r="F230" s="43">
        <v>50000</v>
      </c>
      <c r="G230" s="509">
        <f t="shared" si="3"/>
        <v>0</v>
      </c>
    </row>
    <row r="231" spans="1:7" s="1" customFormat="1" ht="12.75" hidden="1">
      <c r="A231" s="237"/>
      <c r="B231" s="210"/>
      <c r="C231" s="32" t="s">
        <v>100</v>
      </c>
      <c r="D231" s="43"/>
      <c r="E231" s="43"/>
      <c r="F231" s="43">
        <v>120000</v>
      </c>
      <c r="G231" s="509"/>
    </row>
    <row r="232" spans="1:7" ht="12.75" hidden="1">
      <c r="A232" s="237"/>
      <c r="B232" s="210"/>
      <c r="C232" s="431" t="s">
        <v>969</v>
      </c>
      <c r="D232" s="43"/>
      <c r="E232" s="43">
        <v>200000</v>
      </c>
      <c r="F232" s="43">
        <v>200000</v>
      </c>
      <c r="G232" s="509">
        <f aca="true" t="shared" si="4" ref="G232:G263">(F232-E232)/E232</f>
        <v>0</v>
      </c>
    </row>
    <row r="233" spans="1:7" ht="25.5" hidden="1">
      <c r="A233" s="265"/>
      <c r="B233" s="284" t="s">
        <v>840</v>
      </c>
      <c r="C233" s="432" t="s">
        <v>10</v>
      </c>
      <c r="D233" s="39">
        <f>SUM(D234:D236)</f>
        <v>0</v>
      </c>
      <c r="E233" s="39">
        <f>SUM(E234:E236)</f>
        <v>400000</v>
      </c>
      <c r="F233" s="39">
        <f>SUM(F234:F236)</f>
        <v>300000</v>
      </c>
      <c r="G233" s="509">
        <f t="shared" si="4"/>
        <v>-0.25</v>
      </c>
    </row>
    <row r="234" spans="1:7" ht="12.75" hidden="1">
      <c r="A234" s="237"/>
      <c r="B234" s="284"/>
      <c r="C234" s="431" t="s">
        <v>968</v>
      </c>
      <c r="D234" s="43"/>
      <c r="E234" s="43">
        <v>200000</v>
      </c>
      <c r="F234" s="43"/>
      <c r="G234" s="509">
        <f t="shared" si="4"/>
        <v>-1</v>
      </c>
    </row>
    <row r="235" spans="1:7" s="1" customFormat="1" ht="12.75" hidden="1">
      <c r="A235" s="237"/>
      <c r="B235" s="284"/>
      <c r="C235" s="209" t="s">
        <v>400</v>
      </c>
      <c r="D235" s="43"/>
      <c r="E235" s="43"/>
      <c r="F235" s="43">
        <v>100000</v>
      </c>
      <c r="G235" s="509" t="e">
        <f t="shared" si="4"/>
        <v>#DIV/0!</v>
      </c>
    </row>
    <row r="236" spans="1:7" ht="12.75" hidden="1">
      <c r="A236" s="237"/>
      <c r="B236" s="284"/>
      <c r="C236" s="209" t="s">
        <v>36</v>
      </c>
      <c r="D236" s="43"/>
      <c r="E236" s="43">
        <v>200000</v>
      </c>
      <c r="F236" s="43">
        <v>200000</v>
      </c>
      <c r="G236" s="509">
        <f t="shared" si="4"/>
        <v>0</v>
      </c>
    </row>
    <row r="237" spans="1:7" s="143" customFormat="1" ht="12.75">
      <c r="A237" s="63" t="s">
        <v>897</v>
      </c>
      <c r="B237" s="252"/>
      <c r="C237" s="458" t="s">
        <v>784</v>
      </c>
      <c r="D237" s="49">
        <f>D238+D242+D265+D271+D279+D286+D288</f>
        <v>5743550</v>
      </c>
      <c r="E237" s="49">
        <f>E238+E242+E265+E271+E279+E286+E288</f>
        <v>8125000</v>
      </c>
      <c r="F237" s="49">
        <f>F238+F242+F265+F271+F279+F286+F288</f>
        <v>5970000</v>
      </c>
      <c r="G237" s="529">
        <f t="shared" si="4"/>
        <v>-0.2652307692307692</v>
      </c>
    </row>
    <row r="238" spans="1:7" s="168" customFormat="1" ht="12.75">
      <c r="A238" s="203" t="s">
        <v>171</v>
      </c>
      <c r="B238" s="250"/>
      <c r="C238" s="197" t="s">
        <v>898</v>
      </c>
      <c r="D238" s="176">
        <f>D239+D241</f>
        <v>830100</v>
      </c>
      <c r="E238" s="176">
        <f>E239+E241</f>
        <v>1820000</v>
      </c>
      <c r="F238" s="176">
        <f>F239+F241</f>
        <v>150000</v>
      </c>
      <c r="G238" s="509">
        <f t="shared" si="4"/>
        <v>-0.9175824175824175</v>
      </c>
    </row>
    <row r="239" spans="1:7" ht="12.75">
      <c r="A239" s="22"/>
      <c r="B239" s="40" t="s">
        <v>839</v>
      </c>
      <c r="C239" s="436" t="s">
        <v>678</v>
      </c>
      <c r="D239" s="21">
        <f>SUM(D240:D240)</f>
        <v>0</v>
      </c>
      <c r="E239" s="21">
        <f>SUM(E240:E240)</f>
        <v>270000</v>
      </c>
      <c r="F239" s="21">
        <f>SUM(F240:F240)</f>
        <v>150000</v>
      </c>
      <c r="G239" s="509">
        <f t="shared" si="4"/>
        <v>-0.4444444444444444</v>
      </c>
    </row>
    <row r="240" spans="1:7" ht="12.75" hidden="1">
      <c r="A240" s="262"/>
      <c r="B240" s="40"/>
      <c r="C240" s="431" t="s">
        <v>68</v>
      </c>
      <c r="D240" s="43"/>
      <c r="E240" s="43">
        <v>270000</v>
      </c>
      <c r="F240" s="43">
        <v>150000</v>
      </c>
      <c r="G240" s="509">
        <f t="shared" si="4"/>
        <v>-0.4444444444444444</v>
      </c>
    </row>
    <row r="241" spans="1:7" s="150" customFormat="1" ht="12.75">
      <c r="A241" s="57"/>
      <c r="B241" s="188" t="s">
        <v>840</v>
      </c>
      <c r="C241" s="286" t="s">
        <v>286</v>
      </c>
      <c r="D241" s="39">
        <v>830100</v>
      </c>
      <c r="E241" s="39">
        <v>1550000</v>
      </c>
      <c r="F241" s="39">
        <v>0</v>
      </c>
      <c r="G241" s="509">
        <f t="shared" si="4"/>
        <v>-1</v>
      </c>
    </row>
    <row r="242" spans="1:7" s="150" customFormat="1" ht="12.75">
      <c r="A242" s="203" t="s">
        <v>172</v>
      </c>
      <c r="B242" s="253"/>
      <c r="C242" s="455" t="s">
        <v>899</v>
      </c>
      <c r="D242" s="176">
        <f>SUM(D243)</f>
        <v>1050000</v>
      </c>
      <c r="E242" s="176">
        <f>SUM(E243+E262)</f>
        <v>1215000</v>
      </c>
      <c r="F242" s="176">
        <f>SUM(F243+F262)</f>
        <v>1280000</v>
      </c>
      <c r="G242" s="509">
        <f t="shared" si="4"/>
        <v>0.053497942386831275</v>
      </c>
    </row>
    <row r="243" spans="1:7" s="150" customFormat="1" ht="12.75">
      <c r="A243" s="57"/>
      <c r="B243" s="188" t="s">
        <v>839</v>
      </c>
      <c r="C243" s="286" t="s">
        <v>678</v>
      </c>
      <c r="D243" s="39">
        <f>D244+D246</f>
        <v>1050000</v>
      </c>
      <c r="E243" s="39">
        <f>E244+E246</f>
        <v>1115000</v>
      </c>
      <c r="F243" s="39">
        <f>F244+F246</f>
        <v>1280000</v>
      </c>
      <c r="G243" s="509">
        <f t="shared" si="4"/>
        <v>0.14798206278026907</v>
      </c>
    </row>
    <row r="244" spans="1:7" ht="12.75" hidden="1">
      <c r="A244" s="19"/>
      <c r="B244" s="40"/>
      <c r="C244" s="431" t="s">
        <v>790</v>
      </c>
      <c r="D244" s="43">
        <f>SUM(D245:D245)</f>
        <v>200000</v>
      </c>
      <c r="E244" s="43">
        <f>SUM(E245:E245)</f>
        <v>100000</v>
      </c>
      <c r="F244" s="43">
        <v>150000</v>
      </c>
      <c r="G244" s="509">
        <f t="shared" si="4"/>
        <v>0.5</v>
      </c>
    </row>
    <row r="245" spans="1:7" ht="12.75" hidden="1">
      <c r="A245" s="19"/>
      <c r="B245" s="40"/>
      <c r="C245" s="459" t="s">
        <v>37</v>
      </c>
      <c r="D245" s="68">
        <v>200000</v>
      </c>
      <c r="E245" s="68">
        <v>100000</v>
      </c>
      <c r="F245" s="68">
        <v>150000</v>
      </c>
      <c r="G245" s="509">
        <f t="shared" si="4"/>
        <v>0.5</v>
      </c>
    </row>
    <row r="246" spans="1:7" ht="12.75" hidden="1">
      <c r="A246" s="19"/>
      <c r="B246" s="40"/>
      <c r="C246" s="431" t="s">
        <v>727</v>
      </c>
      <c r="D246" s="43">
        <v>850000</v>
      </c>
      <c r="E246" s="43">
        <v>1015000</v>
      </c>
      <c r="F246" s="43">
        <f>SUM(F247:F261)</f>
        <v>1130000</v>
      </c>
      <c r="G246" s="509">
        <f t="shared" si="4"/>
        <v>0.11330049261083744</v>
      </c>
    </row>
    <row r="247" spans="1:7" ht="12.75" hidden="1">
      <c r="A247" s="19"/>
      <c r="B247" s="40"/>
      <c r="C247" s="31" t="s">
        <v>101</v>
      </c>
      <c r="D247" s="151"/>
      <c r="E247" s="68"/>
      <c r="F247" s="364">
        <v>20000</v>
      </c>
      <c r="G247" s="509" t="e">
        <f t="shared" si="4"/>
        <v>#DIV/0!</v>
      </c>
    </row>
    <row r="248" spans="1:7" ht="12.75" hidden="1">
      <c r="A248" s="19"/>
      <c r="B248" s="40"/>
      <c r="C248" s="31" t="s">
        <v>106</v>
      </c>
      <c r="D248" s="151"/>
      <c r="E248" s="68"/>
      <c r="F248" s="364">
        <v>200000</v>
      </c>
      <c r="G248" s="509" t="e">
        <f t="shared" si="4"/>
        <v>#DIV/0!</v>
      </c>
    </row>
    <row r="249" spans="1:7" ht="12.75" hidden="1">
      <c r="A249" s="19"/>
      <c r="B249" s="40"/>
      <c r="C249" s="31" t="s">
        <v>107</v>
      </c>
      <c r="D249" s="151"/>
      <c r="E249" s="68"/>
      <c r="F249" s="364"/>
      <c r="G249" s="509" t="e">
        <f t="shared" si="4"/>
        <v>#DIV/0!</v>
      </c>
    </row>
    <row r="250" spans="1:7" ht="12.75" hidden="1">
      <c r="A250" s="19"/>
      <c r="B250" s="40"/>
      <c r="C250" s="31" t="s">
        <v>102</v>
      </c>
      <c r="D250" s="151"/>
      <c r="E250" s="68"/>
      <c r="F250" s="364">
        <v>50000</v>
      </c>
      <c r="G250" s="509" t="e">
        <f t="shared" si="4"/>
        <v>#DIV/0!</v>
      </c>
    </row>
    <row r="251" spans="1:7" ht="12.75" hidden="1">
      <c r="A251" s="19"/>
      <c r="B251" s="40"/>
      <c r="C251" s="31" t="s">
        <v>103</v>
      </c>
      <c r="D251" s="151"/>
      <c r="E251" s="68"/>
      <c r="F251" s="364">
        <v>50000</v>
      </c>
      <c r="G251" s="509" t="e">
        <f t="shared" si="4"/>
        <v>#DIV/0!</v>
      </c>
    </row>
    <row r="252" spans="1:7" ht="12.75" hidden="1">
      <c r="A252" s="19"/>
      <c r="B252" s="40"/>
      <c r="C252" s="31" t="s">
        <v>108</v>
      </c>
      <c r="D252" s="151"/>
      <c r="E252" s="68"/>
      <c r="F252" s="364">
        <v>300000</v>
      </c>
      <c r="G252" s="509" t="e">
        <f t="shared" si="4"/>
        <v>#DIV/0!</v>
      </c>
    </row>
    <row r="253" spans="1:7" ht="12.75" hidden="1">
      <c r="A253" s="19"/>
      <c r="B253" s="40"/>
      <c r="C253" s="31" t="s">
        <v>109</v>
      </c>
      <c r="D253" s="151"/>
      <c r="E253" s="68"/>
      <c r="F253" s="364">
        <v>20000</v>
      </c>
      <c r="G253" s="509" t="e">
        <f t="shared" si="4"/>
        <v>#DIV/0!</v>
      </c>
    </row>
    <row r="254" spans="1:7" ht="12.75" hidden="1">
      <c r="A254" s="19"/>
      <c r="B254" s="40"/>
      <c r="C254" s="31" t="s">
        <v>110</v>
      </c>
      <c r="D254" s="151"/>
      <c r="E254" s="68"/>
      <c r="F254" s="364">
        <v>60000</v>
      </c>
      <c r="G254" s="509" t="e">
        <f t="shared" si="4"/>
        <v>#DIV/0!</v>
      </c>
    </row>
    <row r="255" spans="1:7" ht="12.75" hidden="1">
      <c r="A255" s="19"/>
      <c r="B255" s="40"/>
      <c r="C255" s="31" t="s">
        <v>111</v>
      </c>
      <c r="D255" s="151"/>
      <c r="E255" s="68"/>
      <c r="F255" s="364">
        <v>100000</v>
      </c>
      <c r="G255" s="509" t="e">
        <f t="shared" si="4"/>
        <v>#DIV/0!</v>
      </c>
    </row>
    <row r="256" spans="1:7" ht="12.75" hidden="1">
      <c r="A256" s="19"/>
      <c r="B256" s="40"/>
      <c r="C256" s="31" t="s">
        <v>112</v>
      </c>
      <c r="D256" s="151"/>
      <c r="E256" s="68"/>
      <c r="F256" s="364">
        <v>50000</v>
      </c>
      <c r="G256" s="509" t="e">
        <f t="shared" si="4"/>
        <v>#DIV/0!</v>
      </c>
    </row>
    <row r="257" spans="1:7" ht="12.75" hidden="1">
      <c r="A257" s="19"/>
      <c r="B257" s="40"/>
      <c r="C257" s="31" t="s">
        <v>104</v>
      </c>
      <c r="D257" s="151"/>
      <c r="E257" s="68"/>
      <c r="F257" s="364">
        <v>20000</v>
      </c>
      <c r="G257" s="509" t="e">
        <f t="shared" si="4"/>
        <v>#DIV/0!</v>
      </c>
    </row>
    <row r="258" spans="1:7" ht="12.75" hidden="1">
      <c r="A258" s="19"/>
      <c r="B258" s="40"/>
      <c r="C258" s="31" t="s">
        <v>113</v>
      </c>
      <c r="D258" s="151"/>
      <c r="E258" s="68"/>
      <c r="F258" s="364">
        <v>100000</v>
      </c>
      <c r="G258" s="509" t="e">
        <f t="shared" si="4"/>
        <v>#DIV/0!</v>
      </c>
    </row>
    <row r="259" spans="1:7" ht="12.75" hidden="1">
      <c r="A259" s="19"/>
      <c r="B259" s="40"/>
      <c r="C259" s="31" t="s">
        <v>105</v>
      </c>
      <c r="D259" s="151"/>
      <c r="E259" s="68"/>
      <c r="F259" s="364">
        <v>10000</v>
      </c>
      <c r="G259" s="509" t="e">
        <f t="shared" si="4"/>
        <v>#DIV/0!</v>
      </c>
    </row>
    <row r="260" spans="1:7" ht="12.75" hidden="1">
      <c r="A260" s="19"/>
      <c r="B260" s="40"/>
      <c r="C260" s="31" t="s">
        <v>114</v>
      </c>
      <c r="D260" s="151"/>
      <c r="E260" s="68"/>
      <c r="F260" s="364">
        <v>100000</v>
      </c>
      <c r="G260" s="509" t="e">
        <f t="shared" si="4"/>
        <v>#DIV/0!</v>
      </c>
    </row>
    <row r="261" spans="1:7" ht="12.75" hidden="1">
      <c r="A261" s="19"/>
      <c r="B261" s="40"/>
      <c r="C261" s="31" t="s">
        <v>401</v>
      </c>
      <c r="D261" s="151"/>
      <c r="E261" s="68"/>
      <c r="F261" s="364">
        <v>50000</v>
      </c>
      <c r="G261" s="509" t="e">
        <f t="shared" si="4"/>
        <v>#DIV/0!</v>
      </c>
    </row>
    <row r="262" spans="1:7" ht="25.5">
      <c r="A262" s="19"/>
      <c r="B262" s="40" t="s">
        <v>840</v>
      </c>
      <c r="C262" s="432" t="s">
        <v>287</v>
      </c>
      <c r="D262" s="21">
        <f>SUM(D263:D264)</f>
        <v>0</v>
      </c>
      <c r="E262" s="21">
        <f>SUM(E263:E264)</f>
        <v>100000</v>
      </c>
      <c r="F262" s="21">
        <f>SUM(F263:F264)</f>
        <v>0</v>
      </c>
      <c r="G262" s="509">
        <f t="shared" si="4"/>
        <v>-1</v>
      </c>
    </row>
    <row r="263" spans="1:7" ht="12.75" hidden="1">
      <c r="A263" s="19"/>
      <c r="B263" s="40"/>
      <c r="C263" s="292" t="s">
        <v>319</v>
      </c>
      <c r="D263" s="68"/>
      <c r="E263" s="43">
        <v>100000</v>
      </c>
      <c r="F263" s="151"/>
      <c r="G263" s="509">
        <f t="shared" si="4"/>
        <v>-1</v>
      </c>
    </row>
    <row r="264" spans="1:7" ht="12.75" hidden="1">
      <c r="A264" s="19"/>
      <c r="B264" s="40"/>
      <c r="C264" s="292" t="s">
        <v>342</v>
      </c>
      <c r="D264" s="68"/>
      <c r="E264" s="43"/>
      <c r="F264" s="43"/>
      <c r="G264" s="509"/>
    </row>
    <row r="265" spans="1:7" ht="12.75">
      <c r="A265" s="203" t="s">
        <v>173</v>
      </c>
      <c r="B265" s="250"/>
      <c r="C265" s="197" t="s">
        <v>803</v>
      </c>
      <c r="D265" s="176">
        <f>SUM(D266,D269)</f>
        <v>2370000</v>
      </c>
      <c r="E265" s="176">
        <f>SUM(E266,E269)</f>
        <v>2400000</v>
      </c>
      <c r="F265" s="176">
        <f>SUM(F266,F269)</f>
        <v>2450000</v>
      </c>
      <c r="G265" s="509">
        <f aca="true" t="shared" si="5" ref="G265:G300">(F265-E265)/E265</f>
        <v>0.020833333333333332</v>
      </c>
    </row>
    <row r="266" spans="1:7" ht="12.75">
      <c r="A266" s="19"/>
      <c r="B266" s="80" t="s">
        <v>839</v>
      </c>
      <c r="C266" s="460" t="s">
        <v>678</v>
      </c>
      <c r="D266" s="21">
        <f>SUM(D267:D268)</f>
        <v>2020000</v>
      </c>
      <c r="E266" s="21">
        <f>SUM(E267:E268)</f>
        <v>2050000</v>
      </c>
      <c r="F266" s="21">
        <f>SUM(F267:F268)</f>
        <v>2150000</v>
      </c>
      <c r="G266" s="509">
        <f t="shared" si="5"/>
        <v>0.04878048780487805</v>
      </c>
    </row>
    <row r="267" spans="1:7" ht="12.75" hidden="1">
      <c r="A267" s="64"/>
      <c r="B267" s="178"/>
      <c r="C267" s="209" t="s">
        <v>288</v>
      </c>
      <c r="D267" s="43">
        <v>1520000</v>
      </c>
      <c r="E267" s="43">
        <v>1600000</v>
      </c>
      <c r="F267" s="175">
        <v>1650000</v>
      </c>
      <c r="G267" s="509">
        <f t="shared" si="5"/>
        <v>0.03125</v>
      </c>
    </row>
    <row r="268" spans="1:7" ht="12.75" hidden="1">
      <c r="A268" s="64"/>
      <c r="B268" s="254"/>
      <c r="C268" s="461" t="s">
        <v>289</v>
      </c>
      <c r="D268" s="43">
        <v>500000</v>
      </c>
      <c r="E268" s="43">
        <v>450000</v>
      </c>
      <c r="F268" s="175">
        <v>500000</v>
      </c>
      <c r="G268" s="509">
        <f t="shared" si="5"/>
        <v>0.1111111111111111</v>
      </c>
    </row>
    <row r="269" spans="1:7" ht="25.5">
      <c r="A269" s="285"/>
      <c r="B269" s="206" t="s">
        <v>840</v>
      </c>
      <c r="C269" s="432" t="s">
        <v>972</v>
      </c>
      <c r="D269" s="39">
        <f>SUM(D270)</f>
        <v>350000</v>
      </c>
      <c r="E269" s="39">
        <f>SUM(E270)</f>
        <v>350000</v>
      </c>
      <c r="F269" s="39">
        <f>SUM(F270)</f>
        <v>300000</v>
      </c>
      <c r="G269" s="509">
        <f t="shared" si="5"/>
        <v>-0.14285714285714285</v>
      </c>
    </row>
    <row r="270" spans="1:7" s="168" customFormat="1" ht="24" hidden="1">
      <c r="A270" s="64"/>
      <c r="B270" s="178"/>
      <c r="C270" s="462" t="s">
        <v>11</v>
      </c>
      <c r="D270" s="417">
        <v>350000</v>
      </c>
      <c r="E270" s="43">
        <v>350000</v>
      </c>
      <c r="F270" s="70">
        <v>300000</v>
      </c>
      <c r="G270" s="509">
        <f t="shared" si="5"/>
        <v>-0.14285714285714285</v>
      </c>
    </row>
    <row r="271" spans="1:7" ht="12.75">
      <c r="A271" s="34" t="s">
        <v>174</v>
      </c>
      <c r="B271" s="205"/>
      <c r="C271" s="330" t="s">
        <v>900</v>
      </c>
      <c r="D271" s="36">
        <f>SUM(D272+D273+D275)</f>
        <v>983450</v>
      </c>
      <c r="E271" s="36">
        <f>SUM(E272+E273+E275)</f>
        <v>1800000</v>
      </c>
      <c r="F271" s="36">
        <f>SUM(F272+F273+F275)</f>
        <v>1200000</v>
      </c>
      <c r="G271" s="509">
        <f t="shared" si="5"/>
        <v>-0.3333333333333333</v>
      </c>
    </row>
    <row r="272" spans="1:7" s="143" customFormat="1" ht="12.75">
      <c r="A272" s="57"/>
      <c r="B272" s="206" t="s">
        <v>838</v>
      </c>
      <c r="C272" s="452" t="s">
        <v>798</v>
      </c>
      <c r="D272" s="39">
        <v>93450</v>
      </c>
      <c r="E272" s="39">
        <v>0</v>
      </c>
      <c r="F272" s="39">
        <v>0</v>
      </c>
      <c r="G272" s="509" t="e">
        <f t="shared" si="5"/>
        <v>#DIV/0!</v>
      </c>
    </row>
    <row r="273" spans="1:7" s="168" customFormat="1" ht="12.75">
      <c r="A273" s="266"/>
      <c r="B273" s="204" t="s">
        <v>839</v>
      </c>
      <c r="C273" s="452" t="s">
        <v>678</v>
      </c>
      <c r="D273" s="21">
        <f>SUM(D274)</f>
        <v>890000</v>
      </c>
      <c r="E273" s="21">
        <v>1300000</v>
      </c>
      <c r="F273" s="21">
        <f>SUM(F274)</f>
        <v>1100000</v>
      </c>
      <c r="G273" s="509">
        <f t="shared" si="5"/>
        <v>-0.15384615384615385</v>
      </c>
    </row>
    <row r="274" spans="1:7" ht="12.75" hidden="1">
      <c r="A274" s="315"/>
      <c r="B274" s="188"/>
      <c r="C274" s="333" t="s">
        <v>320</v>
      </c>
      <c r="D274" s="43">
        <v>890000</v>
      </c>
      <c r="E274" s="43"/>
      <c r="F274" s="43">
        <v>1100000</v>
      </c>
      <c r="G274" s="509" t="e">
        <f t="shared" si="5"/>
        <v>#DIV/0!</v>
      </c>
    </row>
    <row r="275" spans="1:7" s="153" customFormat="1" ht="39" customHeight="1">
      <c r="A275" s="57"/>
      <c r="B275" s="188" t="s">
        <v>840</v>
      </c>
      <c r="C275" s="432" t="s">
        <v>971</v>
      </c>
      <c r="D275" s="39">
        <f>SUM(D276:D278)</f>
        <v>0</v>
      </c>
      <c r="E275" s="39">
        <f>SUM(E276:E278)</f>
        <v>500000</v>
      </c>
      <c r="F275" s="39">
        <f>SUM(F276:F278)</f>
        <v>100000</v>
      </c>
      <c r="G275" s="509">
        <f t="shared" si="5"/>
        <v>-0.8</v>
      </c>
    </row>
    <row r="276" spans="1:7" s="168" customFormat="1" ht="12.75" hidden="1">
      <c r="A276" s="28"/>
      <c r="B276" s="177"/>
      <c r="C276" s="463" t="s">
        <v>52</v>
      </c>
      <c r="D276" s="151"/>
      <c r="E276" s="68">
        <v>300000</v>
      </c>
      <c r="F276" s="68">
        <v>0</v>
      </c>
      <c r="G276" s="509">
        <f t="shared" si="5"/>
        <v>-1</v>
      </c>
    </row>
    <row r="277" spans="1:7" s="155" customFormat="1" ht="12.75" hidden="1">
      <c r="A277" s="28"/>
      <c r="B277" s="177"/>
      <c r="C277" s="463" t="s">
        <v>50</v>
      </c>
      <c r="D277" s="151"/>
      <c r="E277" s="68">
        <v>100000</v>
      </c>
      <c r="F277" s="68">
        <v>0</v>
      </c>
      <c r="G277" s="509">
        <f t="shared" si="5"/>
        <v>-1</v>
      </c>
    </row>
    <row r="278" spans="1:7" s="155" customFormat="1" ht="12.75" hidden="1">
      <c r="A278" s="28"/>
      <c r="B278" s="177"/>
      <c r="C278" s="463" t="s">
        <v>32</v>
      </c>
      <c r="D278" s="151"/>
      <c r="E278" s="68">
        <v>100000</v>
      </c>
      <c r="F278" s="68">
        <v>100000</v>
      </c>
      <c r="G278" s="509">
        <f t="shared" si="5"/>
        <v>0</v>
      </c>
    </row>
    <row r="279" spans="1:7" s="155" customFormat="1" ht="12.75">
      <c r="A279" s="203" t="s">
        <v>175</v>
      </c>
      <c r="B279" s="255"/>
      <c r="C279" s="464" t="s">
        <v>651</v>
      </c>
      <c r="D279" s="176">
        <f>SUM(D280,D284)</f>
        <v>450000</v>
      </c>
      <c r="E279" s="176">
        <f>SUM(E280,E284)</f>
        <v>800000</v>
      </c>
      <c r="F279" s="176">
        <f>SUM(F280,F284)</f>
        <v>800000</v>
      </c>
      <c r="G279" s="509">
        <f t="shared" si="5"/>
        <v>0</v>
      </c>
    </row>
    <row r="280" spans="1:7" ht="12.75">
      <c r="A280" s="19"/>
      <c r="B280" s="178" t="s">
        <v>839</v>
      </c>
      <c r="C280" s="373" t="s">
        <v>678</v>
      </c>
      <c r="D280" s="21">
        <f>SUM(D281:D283)</f>
        <v>450000</v>
      </c>
      <c r="E280" s="21">
        <f>SUM(E281:E283)</f>
        <v>450000</v>
      </c>
      <c r="F280" s="21">
        <f>SUM(F281:F283)</f>
        <v>500000</v>
      </c>
      <c r="G280" s="509">
        <f t="shared" si="5"/>
        <v>0.1111111111111111</v>
      </c>
    </row>
    <row r="281" spans="1:7" ht="24" hidden="1">
      <c r="A281" s="19"/>
      <c r="B281" s="178"/>
      <c r="C281" s="465" t="s">
        <v>321</v>
      </c>
      <c r="D281" s="43"/>
      <c r="E281" s="43">
        <v>50000</v>
      </c>
      <c r="F281" s="43">
        <v>10000</v>
      </c>
      <c r="G281" s="509">
        <f t="shared" si="5"/>
        <v>-0.8</v>
      </c>
    </row>
    <row r="282" spans="1:7" ht="12.75" hidden="1">
      <c r="A282" s="34"/>
      <c r="B282" s="205"/>
      <c r="C282" s="209" t="s">
        <v>322</v>
      </c>
      <c r="D282" s="43">
        <v>350000</v>
      </c>
      <c r="E282" s="43">
        <v>300000</v>
      </c>
      <c r="F282" s="43">
        <v>320000</v>
      </c>
      <c r="G282" s="509">
        <f t="shared" si="5"/>
        <v>0.06666666666666667</v>
      </c>
    </row>
    <row r="283" spans="1:7" ht="12.75" hidden="1">
      <c r="A283" s="19"/>
      <c r="B283" s="178"/>
      <c r="C283" s="209" t="s">
        <v>323</v>
      </c>
      <c r="D283" s="43">
        <v>100000</v>
      </c>
      <c r="E283" s="43">
        <v>100000</v>
      </c>
      <c r="F283" s="43">
        <v>170000</v>
      </c>
      <c r="G283" s="509">
        <f t="shared" si="5"/>
        <v>0.7</v>
      </c>
    </row>
    <row r="284" spans="1:7" ht="25.5">
      <c r="A284" s="57"/>
      <c r="B284" s="188" t="s">
        <v>840</v>
      </c>
      <c r="C284" s="432" t="s">
        <v>19</v>
      </c>
      <c r="D284" s="39">
        <f>SUM(D285)</f>
        <v>0</v>
      </c>
      <c r="E284" s="39">
        <f>SUM(E285)</f>
        <v>350000</v>
      </c>
      <c r="F284" s="39">
        <f>SUM(F285)</f>
        <v>300000</v>
      </c>
      <c r="G284" s="509">
        <f t="shared" si="5"/>
        <v>-0.14285714285714285</v>
      </c>
    </row>
    <row r="285" spans="1:7" s="168" customFormat="1" ht="12.75" hidden="1">
      <c r="A285" s="292"/>
      <c r="B285" s="87"/>
      <c r="C285" s="466" t="s">
        <v>343</v>
      </c>
      <c r="D285" s="43"/>
      <c r="E285" s="43">
        <v>350000</v>
      </c>
      <c r="F285" s="43">
        <v>300000</v>
      </c>
      <c r="G285" s="509">
        <f t="shared" si="5"/>
        <v>-0.14285714285714285</v>
      </c>
    </row>
    <row r="286" spans="1:7" s="150" customFormat="1" ht="12.75">
      <c r="A286" s="203" t="s">
        <v>176</v>
      </c>
      <c r="B286" s="250"/>
      <c r="C286" s="197" t="s">
        <v>725</v>
      </c>
      <c r="D286" s="176">
        <f>SUM(D287)</f>
        <v>60000</v>
      </c>
      <c r="E286" s="176">
        <f>SUM(E287)</f>
        <v>90000</v>
      </c>
      <c r="F286" s="176">
        <f>SUM(F287)</f>
        <v>90000</v>
      </c>
      <c r="G286" s="509">
        <f t="shared" si="5"/>
        <v>0</v>
      </c>
    </row>
    <row r="287" spans="1:7" ht="12.75">
      <c r="A287" s="19"/>
      <c r="B287" s="40" t="s">
        <v>839</v>
      </c>
      <c r="C287" s="436" t="s">
        <v>724</v>
      </c>
      <c r="D287" s="21">
        <v>60000</v>
      </c>
      <c r="E287" s="21">
        <v>90000</v>
      </c>
      <c r="F287" s="21">
        <v>90000</v>
      </c>
      <c r="G287" s="509">
        <f t="shared" si="5"/>
        <v>0</v>
      </c>
    </row>
    <row r="288" spans="1:7" ht="12.75" hidden="1">
      <c r="A288" s="203" t="s">
        <v>177</v>
      </c>
      <c r="B288" s="250"/>
      <c r="C288" s="197" t="s">
        <v>282</v>
      </c>
      <c r="D288" s="176">
        <f>SUM(D289:D290)</f>
        <v>0</v>
      </c>
      <c r="E288" s="176">
        <f>SUM(E289:E290)</f>
        <v>0</v>
      </c>
      <c r="F288" s="176">
        <f>SUM(F289:F290)</f>
        <v>0</v>
      </c>
      <c r="G288" s="509" t="e">
        <f t="shared" si="5"/>
        <v>#DIV/0!</v>
      </c>
    </row>
    <row r="289" spans="1:7" ht="12.75" hidden="1">
      <c r="A289" s="57"/>
      <c r="B289" s="188" t="s">
        <v>838</v>
      </c>
      <c r="C289" s="286" t="s">
        <v>798</v>
      </c>
      <c r="D289" s="39"/>
      <c r="E289" s="39">
        <v>0</v>
      </c>
      <c r="F289" s="39"/>
      <c r="G289" s="509" t="e">
        <f t="shared" si="5"/>
        <v>#DIV/0!</v>
      </c>
    </row>
    <row r="290" spans="1:7" ht="12.75" hidden="1">
      <c r="A290" s="57"/>
      <c r="B290" s="188" t="s">
        <v>839</v>
      </c>
      <c r="C290" s="286" t="s">
        <v>283</v>
      </c>
      <c r="D290" s="39"/>
      <c r="E290" s="39">
        <v>0</v>
      </c>
      <c r="F290" s="39"/>
      <c r="G290" s="509" t="e">
        <f t="shared" si="5"/>
        <v>#DIV/0!</v>
      </c>
    </row>
    <row r="291" spans="1:7" s="143" customFormat="1" ht="12.75">
      <c r="A291" s="220" t="s">
        <v>178</v>
      </c>
      <c r="B291" s="256"/>
      <c r="C291" s="467" t="s">
        <v>652</v>
      </c>
      <c r="D291" s="221">
        <f>D292+D296</f>
        <v>70000</v>
      </c>
      <c r="E291" s="221">
        <f>E292+E296</f>
        <v>70000</v>
      </c>
      <c r="F291" s="221">
        <f>F292+F296</f>
        <v>190000</v>
      </c>
      <c r="G291" s="529">
        <f t="shared" si="5"/>
        <v>1.7142857142857142</v>
      </c>
    </row>
    <row r="292" spans="1:7" ht="12.75">
      <c r="A292" s="166" t="s">
        <v>179</v>
      </c>
      <c r="B292" s="245"/>
      <c r="C292" s="443" t="s">
        <v>653</v>
      </c>
      <c r="D292" s="199">
        <f>SUM(D293)</f>
        <v>60000</v>
      </c>
      <c r="E292" s="199">
        <f>SUM(E293)</f>
        <v>20000</v>
      </c>
      <c r="F292" s="199">
        <f>SUM(F293)</f>
        <v>20000</v>
      </c>
      <c r="G292" s="509">
        <f t="shared" si="5"/>
        <v>0</v>
      </c>
    </row>
    <row r="293" spans="1:7" ht="12.75">
      <c r="A293" s="59"/>
      <c r="B293" s="184" t="s">
        <v>839</v>
      </c>
      <c r="C293" s="437" t="s">
        <v>678</v>
      </c>
      <c r="D293" s="200">
        <f>SUM(D294:D295)</f>
        <v>60000</v>
      </c>
      <c r="E293" s="200">
        <f>SUM(E294:E295)</f>
        <v>20000</v>
      </c>
      <c r="F293" s="200">
        <f>SUM(F294:F295)</f>
        <v>20000</v>
      </c>
      <c r="G293" s="509">
        <f t="shared" si="5"/>
        <v>0</v>
      </c>
    </row>
    <row r="294" spans="1:7" s="150" customFormat="1" ht="12.75" hidden="1">
      <c r="A294" s="238"/>
      <c r="B294" s="184"/>
      <c r="C294" s="445" t="s">
        <v>902</v>
      </c>
      <c r="D294" s="180">
        <v>50000</v>
      </c>
      <c r="E294" s="180">
        <v>20000</v>
      </c>
      <c r="F294" s="180">
        <v>20000</v>
      </c>
      <c r="G294" s="509">
        <f t="shared" si="5"/>
        <v>0</v>
      </c>
    </row>
    <row r="295" spans="1:7" s="150" customFormat="1" ht="12.75" hidden="1">
      <c r="A295" s="238"/>
      <c r="B295" s="184"/>
      <c r="C295" s="445" t="s">
        <v>903</v>
      </c>
      <c r="D295" s="180">
        <v>10000</v>
      </c>
      <c r="E295" s="180"/>
      <c r="F295" s="180"/>
      <c r="G295" s="509" t="e">
        <f t="shared" si="5"/>
        <v>#DIV/0!</v>
      </c>
    </row>
    <row r="296" spans="1:7" ht="12.75">
      <c r="A296" s="166" t="s">
        <v>180</v>
      </c>
      <c r="B296" s="245"/>
      <c r="C296" s="443" t="s">
        <v>901</v>
      </c>
      <c r="D296" s="162">
        <f>SUM(D297+D300)</f>
        <v>10000</v>
      </c>
      <c r="E296" s="162">
        <f>SUM(E297+E300)</f>
        <v>50000</v>
      </c>
      <c r="F296" s="162">
        <f>SUM(F297+F300)</f>
        <v>170000</v>
      </c>
      <c r="G296" s="509">
        <f t="shared" si="5"/>
        <v>2.4</v>
      </c>
    </row>
    <row r="297" spans="1:7" ht="12.75">
      <c r="A297" s="59"/>
      <c r="B297" s="184" t="s">
        <v>839</v>
      </c>
      <c r="C297" s="437" t="s">
        <v>678</v>
      </c>
      <c r="D297" s="201">
        <v>10000</v>
      </c>
      <c r="E297" s="201">
        <f>SUM(E298:E299)</f>
        <v>50000</v>
      </c>
      <c r="F297" s="201">
        <f>SUM(F298:F299)</f>
        <v>50000</v>
      </c>
      <c r="G297" s="509">
        <f t="shared" si="5"/>
        <v>0</v>
      </c>
    </row>
    <row r="298" spans="1:7" s="156" customFormat="1" ht="12.75" hidden="1">
      <c r="A298" s="238"/>
      <c r="B298" s="184"/>
      <c r="C298" s="445" t="s">
        <v>975</v>
      </c>
      <c r="D298" s="202"/>
      <c r="E298" s="202">
        <v>40000</v>
      </c>
      <c r="F298" s="366">
        <v>40000</v>
      </c>
      <c r="G298" s="509">
        <f t="shared" si="5"/>
        <v>0</v>
      </c>
    </row>
    <row r="299" spans="1:7" s="156" customFormat="1" ht="12.75" hidden="1">
      <c r="A299" s="238"/>
      <c r="B299" s="184"/>
      <c r="C299" s="431" t="s">
        <v>728</v>
      </c>
      <c r="D299" s="358"/>
      <c r="E299" s="202">
        <v>10000</v>
      </c>
      <c r="F299" s="366">
        <v>10000</v>
      </c>
      <c r="G299" s="509">
        <f t="shared" si="5"/>
        <v>0</v>
      </c>
    </row>
    <row r="300" spans="1:7" s="168" customFormat="1" ht="14.25" customHeight="1">
      <c r="A300" s="57"/>
      <c r="B300" s="188" t="s">
        <v>159</v>
      </c>
      <c r="C300" s="59" t="s">
        <v>38</v>
      </c>
      <c r="D300" s="39">
        <f>SUM(D301)</f>
        <v>0</v>
      </c>
      <c r="E300" s="39">
        <f>SUM(E301)</f>
        <v>0</v>
      </c>
      <c r="F300" s="39">
        <f>SUM(F301)</f>
        <v>120000</v>
      </c>
      <c r="G300" s="509" t="e">
        <f t="shared" si="5"/>
        <v>#DIV/0!</v>
      </c>
    </row>
    <row r="301" spans="1:7" s="234" customFormat="1" ht="14.25" customHeight="1" hidden="1">
      <c r="A301" s="333"/>
      <c r="B301" s="316"/>
      <c r="C301" s="189" t="s">
        <v>39</v>
      </c>
      <c r="D301" s="287"/>
      <c r="E301" s="287"/>
      <c r="F301" s="287">
        <v>120000</v>
      </c>
      <c r="G301" s="526"/>
    </row>
    <row r="302" spans="1:9" s="143" customFormat="1" ht="12.75">
      <c r="A302" s="220" t="s">
        <v>904</v>
      </c>
      <c r="B302" s="256"/>
      <c r="C302" s="467" t="s">
        <v>654</v>
      </c>
      <c r="D302" s="221">
        <f>D303+D402+D416+D617+D723+D730+D825+D934+D1034+D1065+D1079+D1082</f>
        <v>19613444.049999997</v>
      </c>
      <c r="E302" s="221">
        <f>E303+E402+E416+E617+E723+E730+E825+E934+E1034+E1065+E1079+E1082</f>
        <v>25761614.639999997</v>
      </c>
      <c r="F302" s="221">
        <f>F303+F402+F416+F617+F723+F730+F825+F934+F1034+F1065+F1079+F1082</f>
        <v>27276818</v>
      </c>
      <c r="G302" s="529">
        <f aca="true" t="shared" si="6" ref="G302:G333">(F302-E302)/E302</f>
        <v>0.05881631959696154</v>
      </c>
      <c r="I302" s="711"/>
    </row>
    <row r="303" spans="1:7" ht="12.75">
      <c r="A303" s="166" t="s">
        <v>181</v>
      </c>
      <c r="B303" s="245"/>
      <c r="C303" s="443" t="s">
        <v>655</v>
      </c>
      <c r="D303" s="161">
        <f>SUM(D304)</f>
        <v>1261796</v>
      </c>
      <c r="E303" s="161">
        <f>SUM(E304)</f>
        <v>1250835.6</v>
      </c>
      <c r="F303" s="161">
        <f>SUM(F304)</f>
        <v>1445551</v>
      </c>
      <c r="G303" s="509">
        <f t="shared" si="6"/>
        <v>0.15566825888230226</v>
      </c>
    </row>
    <row r="304" spans="1:7" s="143" customFormat="1" ht="12.75">
      <c r="A304" s="173" t="s">
        <v>905</v>
      </c>
      <c r="B304" s="258"/>
      <c r="C304" s="441" t="s">
        <v>699</v>
      </c>
      <c r="D304" s="213">
        <f>D305+D319+D398</f>
        <v>1261796</v>
      </c>
      <c r="E304" s="213">
        <f>E305+E319+E398</f>
        <v>1250835.6</v>
      </c>
      <c r="F304" s="170">
        <f>F305+F319+F398</f>
        <v>1445551</v>
      </c>
      <c r="G304" s="529">
        <f t="shared" si="6"/>
        <v>0.15566825888230226</v>
      </c>
    </row>
    <row r="305" spans="1:7" ht="12.75">
      <c r="A305" s="57"/>
      <c r="B305" s="188" t="s">
        <v>838</v>
      </c>
      <c r="C305" s="57" t="s">
        <v>673</v>
      </c>
      <c r="D305" s="522">
        <f>SUM(D306,D315:D318)</f>
        <v>1085836</v>
      </c>
      <c r="E305" s="522">
        <f>SUM(E306,E315:E318)</f>
        <v>1085835.6</v>
      </c>
      <c r="F305" s="522">
        <v>1280551</v>
      </c>
      <c r="G305" s="509">
        <f t="shared" si="6"/>
        <v>0.17932309458264206</v>
      </c>
    </row>
    <row r="306" spans="1:7" ht="12.75" hidden="1">
      <c r="A306" s="203"/>
      <c r="B306" s="579"/>
      <c r="C306" s="571" t="s">
        <v>674</v>
      </c>
      <c r="D306" s="577">
        <f>SUM(D307:D314)</f>
        <v>819740</v>
      </c>
      <c r="E306" s="577">
        <f>SUM(E307:E314)</f>
        <v>813360</v>
      </c>
      <c r="F306" s="577">
        <f>SUM(F307:F314)</f>
        <v>0</v>
      </c>
      <c r="G306" s="509">
        <f t="shared" si="6"/>
        <v>-1</v>
      </c>
    </row>
    <row r="307" spans="1:7" ht="12.75" hidden="1">
      <c r="A307" s="203"/>
      <c r="B307" s="579"/>
      <c r="C307" s="286" t="s">
        <v>126</v>
      </c>
      <c r="D307" s="522">
        <v>800820</v>
      </c>
      <c r="E307" s="522">
        <v>813360</v>
      </c>
      <c r="F307" s="580"/>
      <c r="G307" s="509">
        <f t="shared" si="6"/>
        <v>-1</v>
      </c>
    </row>
    <row r="308" spans="1:7" ht="12.75" hidden="1">
      <c r="A308" s="203"/>
      <c r="B308" s="579"/>
      <c r="C308" s="286" t="s">
        <v>127</v>
      </c>
      <c r="D308" s="522"/>
      <c r="E308" s="522"/>
      <c r="F308" s="580"/>
      <c r="G308" s="509" t="e">
        <f t="shared" si="6"/>
        <v>#DIV/0!</v>
      </c>
    </row>
    <row r="309" spans="1:7" ht="12.75" hidden="1">
      <c r="A309" s="203"/>
      <c r="B309" s="579"/>
      <c r="C309" s="286" t="s">
        <v>123</v>
      </c>
      <c r="D309" s="522"/>
      <c r="E309" s="522"/>
      <c r="F309" s="580"/>
      <c r="G309" s="509" t="e">
        <f t="shared" si="6"/>
        <v>#DIV/0!</v>
      </c>
    </row>
    <row r="310" spans="1:7" ht="12.75" hidden="1">
      <c r="A310" s="203"/>
      <c r="B310" s="579"/>
      <c r="C310" s="286" t="s">
        <v>124</v>
      </c>
      <c r="D310" s="522">
        <v>18920</v>
      </c>
      <c r="E310" s="522"/>
      <c r="F310" s="580"/>
      <c r="G310" s="509" t="e">
        <f t="shared" si="6"/>
        <v>#DIV/0!</v>
      </c>
    </row>
    <row r="311" spans="1:7" ht="12.75" hidden="1">
      <c r="A311" s="203"/>
      <c r="B311" s="579"/>
      <c r="C311" s="286" t="s">
        <v>125</v>
      </c>
      <c r="D311" s="522"/>
      <c r="E311" s="522"/>
      <c r="F311" s="580"/>
      <c r="G311" s="509" t="e">
        <f t="shared" si="6"/>
        <v>#DIV/0!</v>
      </c>
    </row>
    <row r="312" spans="1:7" ht="12.75" hidden="1">
      <c r="A312" s="203"/>
      <c r="B312" s="579"/>
      <c r="C312" s="286" t="s">
        <v>625</v>
      </c>
      <c r="D312" s="522"/>
      <c r="E312" s="522"/>
      <c r="F312" s="580"/>
      <c r="G312" s="509" t="e">
        <f t="shared" si="6"/>
        <v>#DIV/0!</v>
      </c>
    </row>
    <row r="313" spans="1:7" ht="12.75" hidden="1">
      <c r="A313" s="203"/>
      <c r="B313" s="579"/>
      <c r="C313" s="286" t="s">
        <v>71</v>
      </c>
      <c r="D313" s="522"/>
      <c r="E313" s="522"/>
      <c r="F313" s="580"/>
      <c r="G313" s="509" t="e">
        <f t="shared" si="6"/>
        <v>#DIV/0!</v>
      </c>
    </row>
    <row r="314" spans="1:7" ht="12.75" hidden="1">
      <c r="A314" s="203"/>
      <c r="B314" s="579"/>
      <c r="C314" s="286" t="s">
        <v>128</v>
      </c>
      <c r="D314" s="522"/>
      <c r="E314" s="522"/>
      <c r="F314" s="580"/>
      <c r="G314" s="509" t="e">
        <f t="shared" si="6"/>
        <v>#DIV/0!</v>
      </c>
    </row>
    <row r="315" spans="1:7" ht="12.75" hidden="1">
      <c r="A315" s="203"/>
      <c r="B315" s="579"/>
      <c r="C315" s="197" t="s">
        <v>72</v>
      </c>
      <c r="D315" s="522"/>
      <c r="E315" s="522"/>
      <c r="F315" s="522"/>
      <c r="G315" s="509" t="e">
        <f t="shared" si="6"/>
        <v>#DIV/0!</v>
      </c>
    </row>
    <row r="316" spans="1:7" ht="12.75" hidden="1">
      <c r="A316" s="203"/>
      <c r="B316" s="250"/>
      <c r="C316" s="571" t="s">
        <v>675</v>
      </c>
      <c r="D316" s="522"/>
      <c r="E316" s="522"/>
      <c r="F316" s="522"/>
      <c r="G316" s="509" t="e">
        <f t="shared" si="6"/>
        <v>#DIV/0!</v>
      </c>
    </row>
    <row r="317" spans="1:7" ht="12.75" hidden="1">
      <c r="A317" s="203"/>
      <c r="B317" s="250"/>
      <c r="C317" s="571" t="s">
        <v>676</v>
      </c>
      <c r="D317" s="522">
        <v>261940</v>
      </c>
      <c r="E317" s="522">
        <f>E306*0.33</f>
        <v>268408.8</v>
      </c>
      <c r="F317" s="522">
        <f>F306*0.33</f>
        <v>0</v>
      </c>
      <c r="G317" s="509">
        <f t="shared" si="6"/>
        <v>-1</v>
      </c>
    </row>
    <row r="318" spans="1:7" ht="12.75" hidden="1">
      <c r="A318" s="203"/>
      <c r="B318" s="250"/>
      <c r="C318" s="571" t="s">
        <v>677</v>
      </c>
      <c r="D318" s="176">
        <v>4156</v>
      </c>
      <c r="E318" s="176">
        <f>E306*0.005</f>
        <v>4066.8</v>
      </c>
      <c r="F318" s="176">
        <f>F306*0.005</f>
        <v>0</v>
      </c>
      <c r="G318" s="509">
        <f t="shared" si="6"/>
        <v>-1</v>
      </c>
    </row>
    <row r="319" spans="1:7" ht="12.75">
      <c r="A319" s="57"/>
      <c r="B319" s="188" t="s">
        <v>839</v>
      </c>
      <c r="C319" s="57" t="s">
        <v>678</v>
      </c>
      <c r="D319" s="522">
        <f>D320+D334+D340+D347+D361+D368+D375+D380+D381+D386+D389+D395</f>
        <v>175960</v>
      </c>
      <c r="E319" s="522">
        <f>E320+E334+E340+E347+E361+E368+E375+E380+E381+E386+E389</f>
        <v>165000</v>
      </c>
      <c r="F319" s="522">
        <v>165000</v>
      </c>
      <c r="G319" s="509">
        <f t="shared" si="6"/>
        <v>0</v>
      </c>
    </row>
    <row r="320" spans="1:7" ht="12.75" hidden="1">
      <c r="A320" s="203"/>
      <c r="B320" s="250"/>
      <c r="C320" s="203" t="s">
        <v>940</v>
      </c>
      <c r="D320" s="176">
        <v>19594</v>
      </c>
      <c r="E320" s="176">
        <v>34000</v>
      </c>
      <c r="F320" s="176">
        <f>SUM(F321:F333)</f>
        <v>0</v>
      </c>
      <c r="G320" s="509">
        <f t="shared" si="6"/>
        <v>-1</v>
      </c>
    </row>
    <row r="321" spans="1:7" ht="12.75" hidden="1">
      <c r="A321" s="57"/>
      <c r="B321" s="188"/>
      <c r="C321" s="581" t="s">
        <v>73</v>
      </c>
      <c r="D321" s="39"/>
      <c r="E321" s="39"/>
      <c r="F321" s="39"/>
      <c r="G321" s="509" t="e">
        <f t="shared" si="6"/>
        <v>#DIV/0!</v>
      </c>
    </row>
    <row r="322" spans="1:7" ht="12.75" hidden="1">
      <c r="A322" s="57"/>
      <c r="B322" s="188"/>
      <c r="C322" s="581" t="s">
        <v>74</v>
      </c>
      <c r="D322" s="39"/>
      <c r="E322" s="39"/>
      <c r="F322" s="39"/>
      <c r="G322" s="509" t="e">
        <f t="shared" si="6"/>
        <v>#DIV/0!</v>
      </c>
    </row>
    <row r="323" spans="1:7" ht="12.75" hidden="1">
      <c r="A323" s="57"/>
      <c r="B323" s="188"/>
      <c r="C323" s="581" t="s">
        <v>75</v>
      </c>
      <c r="D323" s="39"/>
      <c r="E323" s="39"/>
      <c r="F323" s="39"/>
      <c r="G323" s="509" t="e">
        <f t="shared" si="6"/>
        <v>#DIV/0!</v>
      </c>
    </row>
    <row r="324" spans="1:7" ht="12.75" hidden="1">
      <c r="A324" s="57"/>
      <c r="B324" s="188"/>
      <c r="C324" s="581" t="s">
        <v>265</v>
      </c>
      <c r="D324" s="39"/>
      <c r="E324" s="39"/>
      <c r="F324" s="39"/>
      <c r="G324" s="509" t="e">
        <f t="shared" si="6"/>
        <v>#DIV/0!</v>
      </c>
    </row>
    <row r="325" spans="1:7" ht="12.75" hidden="1">
      <c r="A325" s="57"/>
      <c r="B325" s="188"/>
      <c r="C325" s="581" t="s">
        <v>77</v>
      </c>
      <c r="D325" s="39"/>
      <c r="E325" s="39"/>
      <c r="F325" s="39"/>
      <c r="G325" s="509" t="e">
        <f t="shared" si="6"/>
        <v>#DIV/0!</v>
      </c>
    </row>
    <row r="326" spans="1:7" ht="12.75" hidden="1">
      <c r="A326" s="57"/>
      <c r="B326" s="188"/>
      <c r="C326" s="581" t="s">
        <v>78</v>
      </c>
      <c r="D326" s="39"/>
      <c r="E326" s="39"/>
      <c r="F326" s="39"/>
      <c r="G326" s="509" t="e">
        <f t="shared" si="6"/>
        <v>#DIV/0!</v>
      </c>
    </row>
    <row r="327" spans="1:7" ht="12.75" hidden="1">
      <c r="A327" s="57"/>
      <c r="B327" s="188"/>
      <c r="C327" s="581" t="s">
        <v>79</v>
      </c>
      <c r="D327" s="39"/>
      <c r="E327" s="39"/>
      <c r="F327" s="39"/>
      <c r="G327" s="509" t="e">
        <f t="shared" si="6"/>
        <v>#DIV/0!</v>
      </c>
    </row>
    <row r="328" spans="1:7" ht="12.75" hidden="1">
      <c r="A328" s="57"/>
      <c r="B328" s="188"/>
      <c r="C328" s="581" t="s">
        <v>80</v>
      </c>
      <c r="D328" s="39"/>
      <c r="E328" s="39"/>
      <c r="F328" s="39"/>
      <c r="G328" s="509" t="e">
        <f t="shared" si="6"/>
        <v>#DIV/0!</v>
      </c>
    </row>
    <row r="329" spans="1:7" ht="12.75" hidden="1">
      <c r="A329" s="57"/>
      <c r="B329" s="188"/>
      <c r="C329" s="581" t="s">
        <v>81</v>
      </c>
      <c r="D329" s="39"/>
      <c r="E329" s="39"/>
      <c r="F329" s="39"/>
      <c r="G329" s="509" t="e">
        <f t="shared" si="6"/>
        <v>#DIV/0!</v>
      </c>
    </row>
    <row r="330" spans="1:7" ht="12.75" hidden="1">
      <c r="A330" s="57"/>
      <c r="B330" s="188"/>
      <c r="C330" s="581" t="s">
        <v>82</v>
      </c>
      <c r="D330" s="39"/>
      <c r="E330" s="39"/>
      <c r="F330" s="39"/>
      <c r="G330" s="509" t="e">
        <f t="shared" si="6"/>
        <v>#DIV/0!</v>
      </c>
    </row>
    <row r="331" spans="1:7" ht="12.75" hidden="1">
      <c r="A331" s="57"/>
      <c r="B331" s="188"/>
      <c r="C331" s="581" t="s">
        <v>129</v>
      </c>
      <c r="D331" s="39"/>
      <c r="E331" s="39"/>
      <c r="F331" s="39"/>
      <c r="G331" s="509" t="e">
        <f t="shared" si="6"/>
        <v>#DIV/0!</v>
      </c>
    </row>
    <row r="332" spans="1:7" ht="12.75" hidden="1">
      <c r="A332" s="57"/>
      <c r="B332" s="188"/>
      <c r="C332" s="581" t="s">
        <v>83</v>
      </c>
      <c r="D332" s="39"/>
      <c r="E332" s="39"/>
      <c r="F332" s="39"/>
      <c r="G332" s="509" t="e">
        <f t="shared" si="6"/>
        <v>#DIV/0!</v>
      </c>
    </row>
    <row r="333" spans="1:7" ht="12.75" hidden="1">
      <c r="A333" s="57"/>
      <c r="B333" s="188"/>
      <c r="C333" s="581" t="s">
        <v>84</v>
      </c>
      <c r="D333" s="39"/>
      <c r="E333" s="39"/>
      <c r="F333" s="39"/>
      <c r="G333" s="509" t="e">
        <f t="shared" si="6"/>
        <v>#DIV/0!</v>
      </c>
    </row>
    <row r="334" spans="1:7" ht="12.75" hidden="1">
      <c r="A334" s="203"/>
      <c r="B334" s="250"/>
      <c r="C334" s="197" t="s">
        <v>679</v>
      </c>
      <c r="D334" s="176">
        <v>82160</v>
      </c>
      <c r="E334" s="176">
        <v>7000</v>
      </c>
      <c r="F334" s="176">
        <f>SUM(F335:F339)</f>
        <v>0</v>
      </c>
      <c r="G334" s="509">
        <f aca="true" t="shared" si="7" ref="G334:G365">(F334-E334)/E334</f>
        <v>-1</v>
      </c>
    </row>
    <row r="335" spans="1:7" ht="12.75" hidden="1">
      <c r="A335" s="57"/>
      <c r="B335" s="188"/>
      <c r="C335" s="581" t="s">
        <v>85</v>
      </c>
      <c r="D335" s="39"/>
      <c r="E335" s="39"/>
      <c r="F335" s="39"/>
      <c r="G335" s="509" t="e">
        <f t="shared" si="7"/>
        <v>#DIV/0!</v>
      </c>
    </row>
    <row r="336" spans="1:7" ht="12.75" hidden="1">
      <c r="A336" s="57"/>
      <c r="B336" s="188"/>
      <c r="C336" s="581" t="s">
        <v>86</v>
      </c>
      <c r="D336" s="39"/>
      <c r="E336" s="39"/>
      <c r="F336" s="39"/>
      <c r="G336" s="509" t="e">
        <f t="shared" si="7"/>
        <v>#DIV/0!</v>
      </c>
    </row>
    <row r="337" spans="1:7" ht="12.75" hidden="1">
      <c r="A337" s="57"/>
      <c r="B337" s="188"/>
      <c r="C337" s="581" t="s">
        <v>87</v>
      </c>
      <c r="D337" s="39"/>
      <c r="E337" s="39"/>
      <c r="F337" s="39"/>
      <c r="G337" s="509" t="e">
        <f t="shared" si="7"/>
        <v>#DIV/0!</v>
      </c>
    </row>
    <row r="338" spans="1:7" ht="12.75" hidden="1">
      <c r="A338" s="57"/>
      <c r="B338" s="188"/>
      <c r="C338" s="581" t="s">
        <v>88</v>
      </c>
      <c r="D338" s="39"/>
      <c r="E338" s="39"/>
      <c r="F338" s="39"/>
      <c r="G338" s="509" t="e">
        <f t="shared" si="7"/>
        <v>#DIV/0!</v>
      </c>
    </row>
    <row r="339" spans="1:7" ht="12.75" hidden="1">
      <c r="A339" s="57"/>
      <c r="B339" s="188"/>
      <c r="C339" s="581" t="s">
        <v>89</v>
      </c>
      <c r="D339" s="39"/>
      <c r="E339" s="39"/>
      <c r="F339" s="39"/>
      <c r="G339" s="509" t="e">
        <f t="shared" si="7"/>
        <v>#DIV/0!</v>
      </c>
    </row>
    <row r="340" spans="1:7" ht="12.75" hidden="1">
      <c r="A340" s="203"/>
      <c r="B340" s="250"/>
      <c r="C340" s="203" t="s">
        <v>680</v>
      </c>
      <c r="D340" s="176">
        <v>17665</v>
      </c>
      <c r="E340" s="176">
        <v>5000</v>
      </c>
      <c r="F340" s="176">
        <f>SUM(F341:F346)</f>
        <v>0</v>
      </c>
      <c r="G340" s="509">
        <f t="shared" si="7"/>
        <v>-1</v>
      </c>
    </row>
    <row r="341" spans="1:7" ht="12.75" hidden="1">
      <c r="A341" s="57"/>
      <c r="B341" s="148"/>
      <c r="C341" s="581" t="s">
        <v>943</v>
      </c>
      <c r="D341" s="39"/>
      <c r="E341" s="39"/>
      <c r="F341" s="39"/>
      <c r="G341" s="509" t="e">
        <f t="shared" si="7"/>
        <v>#DIV/0!</v>
      </c>
    </row>
    <row r="342" spans="1:7" ht="12.75" hidden="1">
      <c r="A342" s="57"/>
      <c r="B342" s="148"/>
      <c r="C342" s="581" t="s">
        <v>90</v>
      </c>
      <c r="D342" s="39"/>
      <c r="E342" s="39"/>
      <c r="F342" s="310"/>
      <c r="G342" s="509" t="e">
        <f t="shared" si="7"/>
        <v>#DIV/0!</v>
      </c>
    </row>
    <row r="343" spans="1:7" ht="12.75" hidden="1">
      <c r="A343" s="57"/>
      <c r="B343" s="148"/>
      <c r="C343" s="581" t="s">
        <v>130</v>
      </c>
      <c r="D343" s="39"/>
      <c r="E343" s="39"/>
      <c r="F343" s="310"/>
      <c r="G343" s="509" t="e">
        <f t="shared" si="7"/>
        <v>#DIV/0!</v>
      </c>
    </row>
    <row r="344" spans="1:7" ht="12.75" hidden="1">
      <c r="A344" s="57"/>
      <c r="B344" s="148"/>
      <c r="C344" s="581" t="s">
        <v>941</v>
      </c>
      <c r="D344" s="39"/>
      <c r="E344" s="39"/>
      <c r="F344" s="310"/>
      <c r="G344" s="509" t="e">
        <f t="shared" si="7"/>
        <v>#DIV/0!</v>
      </c>
    </row>
    <row r="345" spans="1:7" ht="12.75" hidden="1">
      <c r="A345" s="57"/>
      <c r="B345" s="148"/>
      <c r="C345" s="581" t="s">
        <v>131</v>
      </c>
      <c r="D345" s="39"/>
      <c r="E345" s="39"/>
      <c r="F345" s="310"/>
      <c r="G345" s="509" t="e">
        <f t="shared" si="7"/>
        <v>#DIV/0!</v>
      </c>
    </row>
    <row r="346" spans="1:7" ht="12.75" hidden="1">
      <c r="A346" s="57"/>
      <c r="B346" s="148"/>
      <c r="C346" s="581" t="s">
        <v>942</v>
      </c>
      <c r="D346" s="39"/>
      <c r="E346" s="39"/>
      <c r="F346" s="310"/>
      <c r="G346" s="509" t="e">
        <f t="shared" si="7"/>
        <v>#DIV/0!</v>
      </c>
    </row>
    <row r="347" spans="1:7" ht="12.75" hidden="1">
      <c r="A347" s="203"/>
      <c r="B347" s="250"/>
      <c r="C347" s="571" t="s">
        <v>681</v>
      </c>
      <c r="D347" s="176">
        <f>SUM(D348:D360)</f>
        <v>0</v>
      </c>
      <c r="E347" s="176">
        <f>SUM(E348:E360)</f>
        <v>0</v>
      </c>
      <c r="F347" s="176">
        <f>SUM(F348:F360)</f>
        <v>0</v>
      </c>
      <c r="G347" s="509" t="e">
        <f t="shared" si="7"/>
        <v>#DIV/0!</v>
      </c>
    </row>
    <row r="348" spans="1:7" ht="12.75" hidden="1">
      <c r="A348" s="57"/>
      <c r="B348" s="188"/>
      <c r="C348" s="581" t="s">
        <v>91</v>
      </c>
      <c r="D348" s="39"/>
      <c r="E348" s="39"/>
      <c r="F348" s="39"/>
      <c r="G348" s="509" t="e">
        <f t="shared" si="7"/>
        <v>#DIV/0!</v>
      </c>
    </row>
    <row r="349" spans="1:7" ht="12.75" hidden="1">
      <c r="A349" s="57"/>
      <c r="B349" s="188"/>
      <c r="C349" s="581" t="s">
        <v>791</v>
      </c>
      <c r="D349" s="39"/>
      <c r="E349" s="39"/>
      <c r="F349" s="39"/>
      <c r="G349" s="509" t="e">
        <f t="shared" si="7"/>
        <v>#DIV/0!</v>
      </c>
    </row>
    <row r="350" spans="1:7" ht="12.75" hidden="1">
      <c r="A350" s="57"/>
      <c r="B350" s="188"/>
      <c r="C350" s="581" t="s">
        <v>92</v>
      </c>
      <c r="D350" s="39"/>
      <c r="E350" s="39"/>
      <c r="F350" s="39"/>
      <c r="G350" s="509" t="e">
        <f t="shared" si="7"/>
        <v>#DIV/0!</v>
      </c>
    </row>
    <row r="351" spans="1:7" ht="12.75" hidden="1">
      <c r="A351" s="57"/>
      <c r="B351" s="188"/>
      <c r="C351" s="581" t="s">
        <v>132</v>
      </c>
      <c r="D351" s="39"/>
      <c r="E351" s="39"/>
      <c r="F351" s="39"/>
      <c r="G351" s="509" t="e">
        <f t="shared" si="7"/>
        <v>#DIV/0!</v>
      </c>
    </row>
    <row r="352" spans="1:7" ht="12.75" hidden="1">
      <c r="A352" s="57"/>
      <c r="B352" s="188"/>
      <c r="C352" s="581" t="s">
        <v>93</v>
      </c>
      <c r="D352" s="39"/>
      <c r="E352" s="39"/>
      <c r="F352" s="39"/>
      <c r="G352" s="509" t="e">
        <f t="shared" si="7"/>
        <v>#DIV/0!</v>
      </c>
    </row>
    <row r="353" spans="1:7" ht="12.75" hidden="1">
      <c r="A353" s="57"/>
      <c r="B353" s="188"/>
      <c r="C353" s="581" t="s">
        <v>94</v>
      </c>
      <c r="D353" s="39"/>
      <c r="E353" s="39"/>
      <c r="F353" s="39"/>
      <c r="G353" s="509" t="e">
        <f t="shared" si="7"/>
        <v>#DIV/0!</v>
      </c>
    </row>
    <row r="354" spans="1:7" ht="12.75" hidden="1">
      <c r="A354" s="57"/>
      <c r="B354" s="188"/>
      <c r="C354" s="581" t="s">
        <v>95</v>
      </c>
      <c r="D354" s="39"/>
      <c r="E354" s="39"/>
      <c r="F354" s="39"/>
      <c r="G354" s="509" t="e">
        <f t="shared" si="7"/>
        <v>#DIV/0!</v>
      </c>
    </row>
    <row r="355" spans="1:7" ht="12.75" hidden="1">
      <c r="A355" s="57"/>
      <c r="B355" s="188"/>
      <c r="C355" s="581" t="s">
        <v>98</v>
      </c>
      <c r="D355" s="39"/>
      <c r="E355" s="39"/>
      <c r="F355" s="39"/>
      <c r="G355" s="509" t="e">
        <f t="shared" si="7"/>
        <v>#DIV/0!</v>
      </c>
    </row>
    <row r="356" spans="1:7" ht="12.75" hidden="1">
      <c r="A356" s="57"/>
      <c r="B356" s="188"/>
      <c r="C356" s="581" t="s">
        <v>96</v>
      </c>
      <c r="D356" s="39"/>
      <c r="E356" s="39"/>
      <c r="F356" s="39"/>
      <c r="G356" s="509" t="e">
        <f t="shared" si="7"/>
        <v>#DIV/0!</v>
      </c>
    </row>
    <row r="357" spans="1:7" ht="12.75" hidden="1">
      <c r="A357" s="57"/>
      <c r="B357" s="188"/>
      <c r="C357" s="581" t="s">
        <v>97</v>
      </c>
      <c r="D357" s="39"/>
      <c r="E357" s="39"/>
      <c r="F357" s="39"/>
      <c r="G357" s="509" t="e">
        <f t="shared" si="7"/>
        <v>#DIV/0!</v>
      </c>
    </row>
    <row r="358" spans="1:7" ht="12.75" hidden="1">
      <c r="A358" s="57"/>
      <c r="B358" s="188"/>
      <c r="C358" s="581" t="s">
        <v>115</v>
      </c>
      <c r="D358" s="39"/>
      <c r="E358" s="39"/>
      <c r="F358" s="39"/>
      <c r="G358" s="509" t="e">
        <f t="shared" si="7"/>
        <v>#DIV/0!</v>
      </c>
    </row>
    <row r="359" spans="1:7" ht="12.75" hidden="1">
      <c r="A359" s="57"/>
      <c r="B359" s="188"/>
      <c r="C359" s="521" t="s">
        <v>133</v>
      </c>
      <c r="D359" s="39"/>
      <c r="E359" s="39"/>
      <c r="F359" s="39"/>
      <c r="G359" s="509" t="e">
        <f t="shared" si="7"/>
        <v>#DIV/0!</v>
      </c>
    </row>
    <row r="360" spans="1:7" ht="12.75" hidden="1">
      <c r="A360" s="57"/>
      <c r="B360" s="188"/>
      <c r="C360" s="521" t="s">
        <v>134</v>
      </c>
      <c r="D360" s="39"/>
      <c r="E360" s="39"/>
      <c r="F360" s="39"/>
      <c r="G360" s="509" t="e">
        <f t="shared" si="7"/>
        <v>#DIV/0!</v>
      </c>
    </row>
    <row r="361" spans="1:7" ht="12.75" hidden="1">
      <c r="A361" s="203"/>
      <c r="B361" s="250"/>
      <c r="C361" s="197" t="s">
        <v>682</v>
      </c>
      <c r="D361" s="176"/>
      <c r="E361" s="176">
        <v>8000</v>
      </c>
      <c r="F361" s="176">
        <f>SUM(F362:F367)</f>
        <v>0</v>
      </c>
      <c r="G361" s="509">
        <f t="shared" si="7"/>
        <v>-1</v>
      </c>
    </row>
    <row r="362" spans="1:7" ht="12.75" hidden="1">
      <c r="A362" s="57"/>
      <c r="B362" s="148"/>
      <c r="C362" s="581" t="s">
        <v>116</v>
      </c>
      <c r="D362" s="176"/>
      <c r="E362" s="176"/>
      <c r="F362" s="176"/>
      <c r="G362" s="509" t="e">
        <f t="shared" si="7"/>
        <v>#DIV/0!</v>
      </c>
    </row>
    <row r="363" spans="1:7" ht="12.75" hidden="1">
      <c r="A363" s="57"/>
      <c r="B363" s="148"/>
      <c r="C363" s="581" t="s">
        <v>117</v>
      </c>
      <c r="D363" s="176"/>
      <c r="E363" s="176"/>
      <c r="F363" s="176"/>
      <c r="G363" s="509" t="e">
        <f t="shared" si="7"/>
        <v>#DIV/0!</v>
      </c>
    </row>
    <row r="364" spans="1:7" ht="12.75" hidden="1">
      <c r="A364" s="57"/>
      <c r="B364" s="148"/>
      <c r="C364" s="581" t="s">
        <v>118</v>
      </c>
      <c r="D364" s="39"/>
      <c r="E364" s="39"/>
      <c r="F364" s="39"/>
      <c r="G364" s="509" t="e">
        <f t="shared" si="7"/>
        <v>#DIV/0!</v>
      </c>
    </row>
    <row r="365" spans="1:7" ht="12.75" hidden="1">
      <c r="A365" s="57"/>
      <c r="B365" s="148"/>
      <c r="C365" s="581" t="s">
        <v>119</v>
      </c>
      <c r="D365" s="39"/>
      <c r="E365" s="39"/>
      <c r="F365" s="39"/>
      <c r="G365" s="509" t="e">
        <f t="shared" si="7"/>
        <v>#DIV/0!</v>
      </c>
    </row>
    <row r="366" spans="1:7" ht="12.75" hidden="1">
      <c r="A366" s="57"/>
      <c r="B366" s="148"/>
      <c r="C366" s="581" t="s">
        <v>135</v>
      </c>
      <c r="D366" s="39"/>
      <c r="E366" s="39"/>
      <c r="F366" s="39"/>
      <c r="G366" s="509" t="e">
        <f aca="true" t="shared" si="8" ref="G366:G397">(F366-E366)/E366</f>
        <v>#DIV/0!</v>
      </c>
    </row>
    <row r="367" spans="1:7" ht="12.75" hidden="1">
      <c r="A367" s="57"/>
      <c r="B367" s="148"/>
      <c r="C367" s="581" t="s">
        <v>120</v>
      </c>
      <c r="D367" s="39"/>
      <c r="E367" s="39"/>
      <c r="F367" s="39"/>
      <c r="G367" s="509" t="e">
        <f t="shared" si="8"/>
        <v>#DIV/0!</v>
      </c>
    </row>
    <row r="368" spans="1:7" ht="12.75" hidden="1">
      <c r="A368" s="203"/>
      <c r="B368" s="579"/>
      <c r="C368" s="203" t="s">
        <v>683</v>
      </c>
      <c r="D368" s="176">
        <v>6246</v>
      </c>
      <c r="E368" s="176">
        <v>5000</v>
      </c>
      <c r="F368" s="176">
        <f>SUM(F369:F374)</f>
        <v>0</v>
      </c>
      <c r="G368" s="509">
        <f t="shared" si="8"/>
        <v>-1</v>
      </c>
    </row>
    <row r="369" spans="1:7" ht="12.75" hidden="1">
      <c r="A369" s="57"/>
      <c r="B369" s="188"/>
      <c r="C369" s="581" t="s">
        <v>136</v>
      </c>
      <c r="D369" s="39"/>
      <c r="E369" s="39"/>
      <c r="F369" s="39"/>
      <c r="G369" s="509" t="e">
        <f t="shared" si="8"/>
        <v>#DIV/0!</v>
      </c>
    </row>
    <row r="370" spans="1:7" ht="12.75" hidden="1">
      <c r="A370" s="57"/>
      <c r="B370" s="188"/>
      <c r="C370" s="581" t="s">
        <v>137</v>
      </c>
      <c r="D370" s="39"/>
      <c r="E370" s="39"/>
      <c r="F370" s="39"/>
      <c r="G370" s="509" t="e">
        <f t="shared" si="8"/>
        <v>#DIV/0!</v>
      </c>
    </row>
    <row r="371" spans="1:7" ht="12.75" hidden="1">
      <c r="A371" s="57"/>
      <c r="B371" s="188"/>
      <c r="C371" s="581" t="s">
        <v>138</v>
      </c>
      <c r="D371" s="39"/>
      <c r="E371" s="39"/>
      <c r="F371" s="39"/>
      <c r="G371" s="509" t="e">
        <f t="shared" si="8"/>
        <v>#DIV/0!</v>
      </c>
    </row>
    <row r="372" spans="1:7" ht="12.75" hidden="1">
      <c r="A372" s="57"/>
      <c r="B372" s="188"/>
      <c r="C372" s="581" t="s">
        <v>954</v>
      </c>
      <c r="D372" s="39"/>
      <c r="E372" s="39"/>
      <c r="F372" s="39"/>
      <c r="G372" s="509" t="e">
        <f t="shared" si="8"/>
        <v>#DIV/0!</v>
      </c>
    </row>
    <row r="373" spans="1:7" ht="12.75" hidden="1">
      <c r="A373" s="57"/>
      <c r="B373" s="188"/>
      <c r="C373" s="581" t="s">
        <v>139</v>
      </c>
      <c r="D373" s="39"/>
      <c r="E373" s="39"/>
      <c r="F373" s="39"/>
      <c r="G373" s="509" t="e">
        <f t="shared" si="8"/>
        <v>#DIV/0!</v>
      </c>
    </row>
    <row r="374" spans="1:7" ht="12.75" hidden="1">
      <c r="A374" s="57"/>
      <c r="B374" s="188"/>
      <c r="C374" s="581" t="s">
        <v>140</v>
      </c>
      <c r="D374" s="39"/>
      <c r="E374" s="39"/>
      <c r="F374" s="39"/>
      <c r="G374" s="509" t="e">
        <f t="shared" si="8"/>
        <v>#DIV/0!</v>
      </c>
    </row>
    <row r="375" spans="1:7" ht="12.75" hidden="1">
      <c r="A375" s="203"/>
      <c r="B375" s="250"/>
      <c r="C375" s="203" t="s">
        <v>684</v>
      </c>
      <c r="D375" s="176">
        <v>4041</v>
      </c>
      <c r="E375" s="176">
        <v>6000</v>
      </c>
      <c r="F375" s="176">
        <f>SUM(F376:F379)</f>
        <v>0</v>
      </c>
      <c r="G375" s="509">
        <f t="shared" si="8"/>
        <v>-1</v>
      </c>
    </row>
    <row r="376" spans="1:7" ht="12.75" hidden="1">
      <c r="A376" s="57"/>
      <c r="B376" s="188"/>
      <c r="C376" s="581" t="s">
        <v>121</v>
      </c>
      <c r="D376" s="39"/>
      <c r="E376" s="39"/>
      <c r="F376" s="39"/>
      <c r="G376" s="509" t="e">
        <f t="shared" si="8"/>
        <v>#DIV/0!</v>
      </c>
    </row>
    <row r="377" spans="1:7" ht="12.75" hidden="1">
      <c r="A377" s="57"/>
      <c r="B377" s="188"/>
      <c r="C377" s="581" t="s">
        <v>141</v>
      </c>
      <c r="D377" s="39"/>
      <c r="E377" s="39"/>
      <c r="F377" s="39"/>
      <c r="G377" s="509" t="e">
        <f t="shared" si="8"/>
        <v>#DIV/0!</v>
      </c>
    </row>
    <row r="378" spans="1:7" ht="12.75" hidden="1">
      <c r="A378" s="57"/>
      <c r="B378" s="188"/>
      <c r="C378" s="581" t="s">
        <v>122</v>
      </c>
      <c r="D378" s="39"/>
      <c r="E378" s="39"/>
      <c r="F378" s="39"/>
      <c r="G378" s="509" t="e">
        <f t="shared" si="8"/>
        <v>#DIV/0!</v>
      </c>
    </row>
    <row r="379" spans="1:7" ht="12.75" hidden="1">
      <c r="A379" s="57"/>
      <c r="B379" s="188"/>
      <c r="C379" s="521" t="s">
        <v>142</v>
      </c>
      <c r="D379" s="39"/>
      <c r="E379" s="39"/>
      <c r="F379" s="39"/>
      <c r="G379" s="509" t="e">
        <f t="shared" si="8"/>
        <v>#DIV/0!</v>
      </c>
    </row>
    <row r="380" spans="1:7" ht="12.75" hidden="1">
      <c r="A380" s="203"/>
      <c r="B380" s="250"/>
      <c r="C380" s="197" t="s">
        <v>946</v>
      </c>
      <c r="D380" s="176">
        <v>0</v>
      </c>
      <c r="E380" s="176">
        <v>0</v>
      </c>
      <c r="F380" s="176">
        <v>0</v>
      </c>
      <c r="G380" s="509" t="e">
        <f t="shared" si="8"/>
        <v>#DIV/0!</v>
      </c>
    </row>
    <row r="381" spans="1:7" ht="12.75" hidden="1">
      <c r="A381" s="203"/>
      <c r="B381" s="250"/>
      <c r="C381" s="197" t="s">
        <v>685</v>
      </c>
      <c r="D381" s="176">
        <f>SUM(D382:D385)</f>
        <v>0</v>
      </c>
      <c r="E381" s="176">
        <f>SUM(E382:E385)</f>
        <v>0</v>
      </c>
      <c r="F381" s="176">
        <f>SUM(F382:F385)</f>
        <v>0</v>
      </c>
      <c r="G381" s="509" t="e">
        <f t="shared" si="8"/>
        <v>#DIV/0!</v>
      </c>
    </row>
    <row r="382" spans="1:7" ht="12.75" hidden="1">
      <c r="A382" s="57"/>
      <c r="B382" s="148"/>
      <c r="C382" s="521" t="s">
        <v>144</v>
      </c>
      <c r="D382" s="39"/>
      <c r="E382" s="39"/>
      <c r="F382" s="310"/>
      <c r="G382" s="509" t="e">
        <f t="shared" si="8"/>
        <v>#DIV/0!</v>
      </c>
    </row>
    <row r="383" spans="1:7" ht="12.75" hidden="1">
      <c r="A383" s="57"/>
      <c r="B383" s="148"/>
      <c r="C383" s="521" t="s">
        <v>143</v>
      </c>
      <c r="D383" s="39"/>
      <c r="E383" s="39"/>
      <c r="F383" s="310"/>
      <c r="G383" s="509" t="e">
        <f t="shared" si="8"/>
        <v>#DIV/0!</v>
      </c>
    </row>
    <row r="384" spans="1:7" ht="12.75" hidden="1">
      <c r="A384" s="57"/>
      <c r="B384" s="148"/>
      <c r="C384" s="521" t="s">
        <v>145</v>
      </c>
      <c r="D384" s="39"/>
      <c r="E384" s="39"/>
      <c r="F384" s="310"/>
      <c r="G384" s="509" t="e">
        <f t="shared" si="8"/>
        <v>#DIV/0!</v>
      </c>
    </row>
    <row r="385" spans="1:7" ht="12.75" hidden="1">
      <c r="A385" s="57"/>
      <c r="B385" s="148"/>
      <c r="C385" s="521" t="s">
        <v>686</v>
      </c>
      <c r="D385" s="39"/>
      <c r="E385" s="39"/>
      <c r="F385" s="310"/>
      <c r="G385" s="509" t="e">
        <f t="shared" si="8"/>
        <v>#DIV/0!</v>
      </c>
    </row>
    <row r="386" spans="1:7" ht="12.75" hidden="1">
      <c r="A386" s="203"/>
      <c r="B386" s="250"/>
      <c r="C386" s="571" t="s">
        <v>156</v>
      </c>
      <c r="D386" s="176"/>
      <c r="E386" s="176">
        <f>SUM(E388)</f>
        <v>0</v>
      </c>
      <c r="F386" s="176">
        <f>SUM(F388)</f>
        <v>0</v>
      </c>
      <c r="G386" s="509" t="e">
        <f t="shared" si="8"/>
        <v>#DIV/0!</v>
      </c>
    </row>
    <row r="387" spans="1:7" ht="12.75" hidden="1">
      <c r="A387" s="203"/>
      <c r="B387" s="250"/>
      <c r="C387" s="521" t="s">
        <v>256</v>
      </c>
      <c r="D387" s="176"/>
      <c r="E387" s="176"/>
      <c r="F387" s="176"/>
      <c r="G387" s="509" t="e">
        <f t="shared" si="8"/>
        <v>#DIV/0!</v>
      </c>
    </row>
    <row r="388" spans="1:7" ht="12.75" hidden="1">
      <c r="A388" s="57"/>
      <c r="B388" s="148"/>
      <c r="C388" s="521" t="s">
        <v>147</v>
      </c>
      <c r="D388" s="39"/>
      <c r="E388" s="39"/>
      <c r="F388" s="310"/>
      <c r="G388" s="509" t="e">
        <f t="shared" si="8"/>
        <v>#DIV/0!</v>
      </c>
    </row>
    <row r="389" spans="1:7" ht="12.75" hidden="1">
      <c r="A389" s="203"/>
      <c r="B389" s="250"/>
      <c r="C389" s="571" t="s">
        <v>626</v>
      </c>
      <c r="D389" s="176">
        <f>SUM(D390:D394)</f>
        <v>46254</v>
      </c>
      <c r="E389" s="176">
        <f>SUM(E390:E397)</f>
        <v>100000</v>
      </c>
      <c r="F389" s="176">
        <f>SUM(F390:F397)</f>
        <v>0</v>
      </c>
      <c r="G389" s="509">
        <f t="shared" si="8"/>
        <v>-1</v>
      </c>
    </row>
    <row r="390" spans="1:7" ht="12.75" hidden="1">
      <c r="A390" s="57"/>
      <c r="B390" s="148"/>
      <c r="C390" s="521" t="s">
        <v>155</v>
      </c>
      <c r="D390" s="39"/>
      <c r="E390" s="39"/>
      <c r="F390" s="310"/>
      <c r="G390" s="509" t="e">
        <f t="shared" si="8"/>
        <v>#DIV/0!</v>
      </c>
    </row>
    <row r="391" spans="1:7" ht="12.75" hidden="1">
      <c r="A391" s="57"/>
      <c r="B391" s="148"/>
      <c r="C391" s="521" t="s">
        <v>149</v>
      </c>
      <c r="D391" s="39"/>
      <c r="E391" s="39"/>
      <c r="F391" s="310"/>
      <c r="G391" s="509" t="e">
        <f t="shared" si="8"/>
        <v>#DIV/0!</v>
      </c>
    </row>
    <row r="392" spans="1:7" ht="12.75" hidden="1">
      <c r="A392" s="57"/>
      <c r="B392" s="148"/>
      <c r="C392" s="521" t="s">
        <v>944</v>
      </c>
      <c r="D392" s="39">
        <v>46254</v>
      </c>
      <c r="E392" s="39">
        <v>100000</v>
      </c>
      <c r="F392" s="39"/>
      <c r="G392" s="509">
        <f t="shared" si="8"/>
        <v>-1</v>
      </c>
    </row>
    <row r="393" spans="1:7" ht="12.75" hidden="1">
      <c r="A393" s="57"/>
      <c r="B393" s="148"/>
      <c r="C393" s="521" t="s">
        <v>150</v>
      </c>
      <c r="D393" s="39"/>
      <c r="E393" s="39"/>
      <c r="F393" s="310"/>
      <c r="G393" s="509" t="e">
        <f t="shared" si="8"/>
        <v>#DIV/0!</v>
      </c>
    </row>
    <row r="394" spans="1:7" ht="12.75" hidden="1">
      <c r="A394" s="57"/>
      <c r="B394" s="148"/>
      <c r="C394" s="521" t="s">
        <v>266</v>
      </c>
      <c r="D394" s="39"/>
      <c r="E394" s="39"/>
      <c r="F394" s="310"/>
      <c r="G394" s="509" t="e">
        <f t="shared" si="8"/>
        <v>#DIV/0!</v>
      </c>
    </row>
    <row r="395" spans="1:7" ht="12.75" hidden="1">
      <c r="A395" s="57"/>
      <c r="B395" s="148"/>
      <c r="C395" s="571" t="s">
        <v>267</v>
      </c>
      <c r="D395" s="176"/>
      <c r="E395" s="39"/>
      <c r="F395" s="310"/>
      <c r="G395" s="509" t="e">
        <f t="shared" si="8"/>
        <v>#DIV/0!</v>
      </c>
    </row>
    <row r="396" spans="1:7" ht="12.75" hidden="1">
      <c r="A396" s="57"/>
      <c r="B396" s="148"/>
      <c r="C396" s="521" t="s">
        <v>268</v>
      </c>
      <c r="D396" s="39"/>
      <c r="E396" s="39"/>
      <c r="F396" s="310"/>
      <c r="G396" s="509" t="e">
        <f t="shared" si="8"/>
        <v>#DIV/0!</v>
      </c>
    </row>
    <row r="397" spans="1:7" ht="12.75" hidden="1">
      <c r="A397" s="57"/>
      <c r="B397" s="148"/>
      <c r="C397" s="521" t="s">
        <v>269</v>
      </c>
      <c r="D397" s="39"/>
      <c r="E397" s="39"/>
      <c r="F397" s="310"/>
      <c r="G397" s="509" t="e">
        <f t="shared" si="8"/>
        <v>#DIV/0!</v>
      </c>
    </row>
    <row r="398" spans="1:7" ht="12.75">
      <c r="A398" s="57"/>
      <c r="B398" s="188" t="s">
        <v>840</v>
      </c>
      <c r="C398" s="582" t="s">
        <v>628</v>
      </c>
      <c r="D398" s="39">
        <f>SUM(D399)</f>
        <v>0</v>
      </c>
      <c r="E398" s="39">
        <f>SUM(E399)</f>
        <v>0</v>
      </c>
      <c r="F398" s="39">
        <f>SUM(F399)</f>
        <v>0</v>
      </c>
      <c r="G398" s="509" t="e">
        <f aca="true" t="shared" si="9" ref="G398:G411">(F398-E398)/E398</f>
        <v>#DIV/0!</v>
      </c>
    </row>
    <row r="399" spans="1:7" ht="12.75" hidden="1">
      <c r="A399" s="166"/>
      <c r="B399" s="244"/>
      <c r="C399" s="437" t="s">
        <v>687</v>
      </c>
      <c r="D399" s="276">
        <f>SUM(D400:D401)</f>
        <v>0</v>
      </c>
      <c r="E399" s="36">
        <f>SUM(E400:E401)</f>
        <v>0</v>
      </c>
      <c r="F399" s="36">
        <f>SUM(F400:F401)</f>
        <v>0</v>
      </c>
      <c r="G399" s="509" t="e">
        <f t="shared" si="9"/>
        <v>#DIV/0!</v>
      </c>
    </row>
    <row r="400" spans="1:7" ht="12.75" hidden="1">
      <c r="A400" s="19"/>
      <c r="B400" s="144"/>
      <c r="C400" s="438" t="s">
        <v>152</v>
      </c>
      <c r="D400" s="73"/>
      <c r="E400" s="21"/>
      <c r="F400" s="21"/>
      <c r="G400" s="509" t="e">
        <f t="shared" si="9"/>
        <v>#DIV/0!</v>
      </c>
    </row>
    <row r="401" spans="1:7" ht="13.5" hidden="1" thickBot="1">
      <c r="A401" s="277"/>
      <c r="B401" s="278"/>
      <c r="C401" s="440" t="s">
        <v>153</v>
      </c>
      <c r="D401" s="304"/>
      <c r="E401" s="279"/>
      <c r="F401" s="279"/>
      <c r="G401" s="509" t="e">
        <f t="shared" si="9"/>
        <v>#DIV/0!</v>
      </c>
    </row>
    <row r="402" spans="1:7" ht="12.75">
      <c r="A402" s="166" t="s">
        <v>182</v>
      </c>
      <c r="B402" s="245"/>
      <c r="C402" s="443" t="s">
        <v>906</v>
      </c>
      <c r="D402" s="161">
        <f>SUM(D403)</f>
        <v>3455000</v>
      </c>
      <c r="E402" s="161">
        <f>SUM(E403+E415)</f>
        <v>4925000</v>
      </c>
      <c r="F402" s="161">
        <f>SUM(F403)</f>
        <v>4746000</v>
      </c>
      <c r="G402" s="509">
        <f t="shared" si="9"/>
        <v>-0.036345177664974616</v>
      </c>
    </row>
    <row r="403" spans="1:7" ht="25.5">
      <c r="A403" s="264"/>
      <c r="B403" s="191" t="s">
        <v>159</v>
      </c>
      <c r="C403" s="468" t="s">
        <v>730</v>
      </c>
      <c r="D403" s="194">
        <f>SUM(D404:D414)</f>
        <v>3455000</v>
      </c>
      <c r="E403" s="194">
        <f>SUM(E404,E409:E414)</f>
        <v>4545000</v>
      </c>
      <c r="F403" s="194">
        <f>SUM(F404,F409:F414)</f>
        <v>4746000</v>
      </c>
      <c r="G403" s="509">
        <f t="shared" si="9"/>
        <v>0.04422442244224423</v>
      </c>
    </row>
    <row r="404" spans="1:7" ht="12.75" hidden="1">
      <c r="A404" s="238"/>
      <c r="B404" s="184"/>
      <c r="C404" s="445" t="s">
        <v>731</v>
      </c>
      <c r="D404" s="195">
        <v>3050000</v>
      </c>
      <c r="E404" s="195">
        <v>4115000</v>
      </c>
      <c r="F404" s="195">
        <v>4100000</v>
      </c>
      <c r="G404" s="509">
        <f t="shared" si="9"/>
        <v>-0.0036452004860267314</v>
      </c>
    </row>
    <row r="405" spans="1:7" ht="12.75" hidden="1">
      <c r="A405" s="238"/>
      <c r="B405" s="184"/>
      <c r="C405" s="442" t="s">
        <v>955</v>
      </c>
      <c r="D405" s="196"/>
      <c r="E405" s="196"/>
      <c r="F405" s="367"/>
      <c r="G405" s="509" t="e">
        <f t="shared" si="9"/>
        <v>#DIV/0!</v>
      </c>
    </row>
    <row r="406" spans="1:7" ht="12.75" hidden="1">
      <c r="A406" s="238"/>
      <c r="B406" s="184"/>
      <c r="C406" s="442" t="s">
        <v>950</v>
      </c>
      <c r="D406" s="196"/>
      <c r="E406" s="196"/>
      <c r="F406" s="367"/>
      <c r="G406" s="509" t="e">
        <f t="shared" si="9"/>
        <v>#DIV/0!</v>
      </c>
    </row>
    <row r="407" spans="1:7" ht="12.75" hidden="1">
      <c r="A407" s="238"/>
      <c r="B407" s="184"/>
      <c r="C407" s="442" t="s">
        <v>948</v>
      </c>
      <c r="D407" s="196"/>
      <c r="E407" s="196"/>
      <c r="F407" s="367"/>
      <c r="G407" s="509" t="e">
        <f t="shared" si="9"/>
        <v>#DIV/0!</v>
      </c>
    </row>
    <row r="408" spans="1:7" ht="12.75" hidden="1">
      <c r="A408" s="238"/>
      <c r="B408" s="184"/>
      <c r="C408" s="442" t="s">
        <v>949</v>
      </c>
      <c r="D408" s="196"/>
      <c r="E408" s="196"/>
      <c r="F408" s="367"/>
      <c r="G408" s="509" t="e">
        <f t="shared" si="9"/>
        <v>#DIV/0!</v>
      </c>
    </row>
    <row r="409" spans="1:7" ht="12.75" hidden="1">
      <c r="A409" s="238"/>
      <c r="B409" s="184"/>
      <c r="C409" s="445" t="s">
        <v>719</v>
      </c>
      <c r="D409" s="180">
        <v>265000</v>
      </c>
      <c r="E409" s="180">
        <v>290000</v>
      </c>
      <c r="F409" s="365">
        <v>300000</v>
      </c>
      <c r="G409" s="509">
        <f t="shared" si="9"/>
        <v>0.034482758620689655</v>
      </c>
    </row>
    <row r="410" spans="1:7" ht="12.75" hidden="1">
      <c r="A410" s="238"/>
      <c r="B410" s="184"/>
      <c r="C410" s="445" t="s">
        <v>720</v>
      </c>
      <c r="D410" s="180">
        <v>45000</v>
      </c>
      <c r="E410" s="180">
        <v>45000</v>
      </c>
      <c r="F410" s="365">
        <v>25000</v>
      </c>
      <c r="G410" s="509">
        <f t="shared" si="9"/>
        <v>-0.4444444444444444</v>
      </c>
    </row>
    <row r="411" spans="1:7" ht="12.75" hidden="1">
      <c r="A411" s="238"/>
      <c r="B411" s="184"/>
      <c r="C411" s="445" t="s">
        <v>721</v>
      </c>
      <c r="D411" s="180">
        <v>20000</v>
      </c>
      <c r="E411" s="180">
        <v>20000</v>
      </c>
      <c r="F411" s="365">
        <v>25000</v>
      </c>
      <c r="G411" s="509">
        <f t="shared" si="9"/>
        <v>0.25</v>
      </c>
    </row>
    <row r="412" spans="1:7" ht="12.75" hidden="1">
      <c r="A412" s="238"/>
      <c r="B412" s="184"/>
      <c r="C412" s="445" t="s">
        <v>218</v>
      </c>
      <c r="D412" s="180"/>
      <c r="E412" s="180"/>
      <c r="F412" s="365">
        <v>210000</v>
      </c>
      <c r="G412" s="509"/>
    </row>
    <row r="413" spans="1:7" ht="12.75" hidden="1">
      <c r="A413" s="238"/>
      <c r="B413" s="184"/>
      <c r="C413" s="445" t="s">
        <v>782</v>
      </c>
      <c r="D413" s="180">
        <v>60000</v>
      </c>
      <c r="E413" s="180">
        <v>60000</v>
      </c>
      <c r="F413" s="365">
        <v>66000</v>
      </c>
      <c r="G413" s="509">
        <f aca="true" t="shared" si="10" ref="G413:G476">(F413-E413)/E413</f>
        <v>0.1</v>
      </c>
    </row>
    <row r="414" spans="1:7" ht="12.75" hidden="1">
      <c r="A414" s="238"/>
      <c r="B414" s="184"/>
      <c r="C414" s="445" t="s">
        <v>907</v>
      </c>
      <c r="D414" s="180">
        <v>15000</v>
      </c>
      <c r="E414" s="180">
        <v>15000</v>
      </c>
      <c r="F414" s="365">
        <v>20000</v>
      </c>
      <c r="G414" s="509">
        <f t="shared" si="10"/>
        <v>0.3333333333333333</v>
      </c>
    </row>
    <row r="415" spans="1:7" s="168" customFormat="1" ht="25.5">
      <c r="A415" s="57"/>
      <c r="B415" s="188" t="s">
        <v>840</v>
      </c>
      <c r="C415" s="432" t="s">
        <v>314</v>
      </c>
      <c r="D415" s="39"/>
      <c r="E415" s="39">
        <v>380000</v>
      </c>
      <c r="F415" s="39"/>
      <c r="G415" s="509">
        <f t="shared" si="10"/>
        <v>-1</v>
      </c>
    </row>
    <row r="416" spans="1:7" s="143" customFormat="1" ht="12.75">
      <c r="A416" s="173" t="s">
        <v>183</v>
      </c>
      <c r="B416" s="258"/>
      <c r="C416" s="475" t="s">
        <v>656</v>
      </c>
      <c r="D416" s="213">
        <f>SUM(D417,D517)</f>
        <v>3587302.6000000006</v>
      </c>
      <c r="E416" s="213">
        <f>SUM(E417,E517)</f>
        <v>3976069.3</v>
      </c>
      <c r="F416" s="213">
        <f>SUM(F417,F517)</f>
        <v>4077523</v>
      </c>
      <c r="G416" s="509">
        <f t="shared" si="10"/>
        <v>0.025516079410386583</v>
      </c>
    </row>
    <row r="417" spans="1:7" s="143" customFormat="1" ht="12.75">
      <c r="A417" s="173" t="s">
        <v>908</v>
      </c>
      <c r="B417" s="245"/>
      <c r="C417" s="434" t="s">
        <v>700</v>
      </c>
      <c r="D417" s="589">
        <f>D418+D432+D513</f>
        <v>2925248.8800000004</v>
      </c>
      <c r="E417" s="589">
        <f>E418+E432+E513</f>
        <v>2865662</v>
      </c>
      <c r="F417" s="589">
        <f>F418+F432+F513</f>
        <v>3170348</v>
      </c>
      <c r="G417" s="529">
        <f t="shared" si="10"/>
        <v>0.10632307648285108</v>
      </c>
    </row>
    <row r="418" spans="1:7" s="143" customFormat="1" ht="12.75">
      <c r="A418" s="57"/>
      <c r="B418" s="188" t="s">
        <v>838</v>
      </c>
      <c r="C418" s="57" t="s">
        <v>673</v>
      </c>
      <c r="D418" s="522">
        <f>SUM(D419,D428:D431)</f>
        <v>2433608.8800000004</v>
      </c>
      <c r="E418" s="522">
        <f>SUM(E419,E428:E431)</f>
        <v>2474022</v>
      </c>
      <c r="F418" s="522">
        <v>2768348</v>
      </c>
      <c r="G418" s="509">
        <f t="shared" si="10"/>
        <v>0.11896660579412795</v>
      </c>
    </row>
    <row r="419" spans="1:7" s="143" customFormat="1" ht="12.75" hidden="1">
      <c r="A419" s="203"/>
      <c r="B419" s="250"/>
      <c r="C419" s="203" t="s">
        <v>625</v>
      </c>
      <c r="D419" s="176">
        <f>SUM(D420:D427)</f>
        <v>1822928</v>
      </c>
      <c r="E419" s="176">
        <f>SUM(E420:E427)</f>
        <v>1853200</v>
      </c>
      <c r="F419" s="176">
        <f>SUM(F420:F427)</f>
        <v>0</v>
      </c>
      <c r="G419" s="509">
        <f t="shared" si="10"/>
        <v>-1</v>
      </c>
    </row>
    <row r="420" spans="1:7" s="143" customFormat="1" ht="12.75" hidden="1">
      <c r="A420" s="57"/>
      <c r="B420" s="148"/>
      <c r="C420" s="286" t="s">
        <v>126</v>
      </c>
      <c r="D420" s="39">
        <v>1822928</v>
      </c>
      <c r="E420" s="172">
        <v>1853200</v>
      </c>
      <c r="F420" s="39"/>
      <c r="G420" s="509">
        <f t="shared" si="10"/>
        <v>-1</v>
      </c>
    </row>
    <row r="421" spans="1:7" s="143" customFormat="1" ht="12.75" hidden="1">
      <c r="A421" s="57"/>
      <c r="B421" s="148"/>
      <c r="C421" s="286" t="s">
        <v>127</v>
      </c>
      <c r="D421" s="310"/>
      <c r="E421" s="39"/>
      <c r="F421" s="310"/>
      <c r="G421" s="509" t="e">
        <f t="shared" si="10"/>
        <v>#DIV/0!</v>
      </c>
    </row>
    <row r="422" spans="1:7" s="143" customFormat="1" ht="12.75" hidden="1">
      <c r="A422" s="57"/>
      <c r="B422" s="148"/>
      <c r="C422" s="286" t="s">
        <v>123</v>
      </c>
      <c r="D422" s="310"/>
      <c r="E422" s="39"/>
      <c r="F422" s="310"/>
      <c r="G422" s="509" t="e">
        <f t="shared" si="10"/>
        <v>#DIV/0!</v>
      </c>
    </row>
    <row r="423" spans="1:7" s="143" customFormat="1" ht="12.75" hidden="1">
      <c r="A423" s="57"/>
      <c r="B423" s="148"/>
      <c r="C423" s="286" t="s">
        <v>124</v>
      </c>
      <c r="D423" s="310"/>
      <c r="E423" s="39"/>
      <c r="F423" s="310"/>
      <c r="G423" s="509" t="e">
        <f t="shared" si="10"/>
        <v>#DIV/0!</v>
      </c>
    </row>
    <row r="424" spans="1:7" s="143" customFormat="1" ht="12.75" hidden="1">
      <c r="A424" s="57"/>
      <c r="B424" s="148"/>
      <c r="C424" s="286" t="s">
        <v>125</v>
      </c>
      <c r="D424" s="310"/>
      <c r="E424" s="39"/>
      <c r="F424" s="310"/>
      <c r="G424" s="509" t="e">
        <f t="shared" si="10"/>
        <v>#DIV/0!</v>
      </c>
    </row>
    <row r="425" spans="1:7" s="143" customFormat="1" ht="12.75" hidden="1">
      <c r="A425" s="57"/>
      <c r="B425" s="148"/>
      <c r="C425" s="286" t="s">
        <v>625</v>
      </c>
      <c r="D425" s="310"/>
      <c r="E425" s="39"/>
      <c r="F425" s="310"/>
      <c r="G425" s="509" t="e">
        <f t="shared" si="10"/>
        <v>#DIV/0!</v>
      </c>
    </row>
    <row r="426" spans="1:7" s="143" customFormat="1" ht="12.75" hidden="1">
      <c r="A426" s="57"/>
      <c r="B426" s="148"/>
      <c r="C426" s="286" t="s">
        <v>71</v>
      </c>
      <c r="D426" s="39"/>
      <c r="E426" s="39"/>
      <c r="F426" s="310"/>
      <c r="G426" s="509" t="e">
        <f t="shared" si="10"/>
        <v>#DIV/0!</v>
      </c>
    </row>
    <row r="427" spans="1:7" s="143" customFormat="1" ht="12.75" hidden="1">
      <c r="A427" s="57"/>
      <c r="B427" s="148"/>
      <c r="C427" s="286" t="s">
        <v>128</v>
      </c>
      <c r="D427" s="39"/>
      <c r="E427" s="39"/>
      <c r="F427" s="39"/>
      <c r="G427" s="509" t="e">
        <f t="shared" si="10"/>
        <v>#DIV/0!</v>
      </c>
    </row>
    <row r="428" spans="1:7" s="143" customFormat="1" ht="12.75" hidden="1">
      <c r="A428" s="57"/>
      <c r="B428" s="148"/>
      <c r="C428" s="197" t="s">
        <v>72</v>
      </c>
      <c r="D428" s="39"/>
      <c r="E428" s="39"/>
      <c r="F428" s="39"/>
      <c r="G428" s="509" t="e">
        <f t="shared" si="10"/>
        <v>#DIV/0!</v>
      </c>
    </row>
    <row r="429" spans="1:7" s="143" customFormat="1" ht="12.75" hidden="1">
      <c r="A429" s="203"/>
      <c r="B429" s="250"/>
      <c r="C429" s="571" t="s">
        <v>675</v>
      </c>
      <c r="D429" s="176"/>
      <c r="E429" s="176"/>
      <c r="F429" s="176"/>
      <c r="G429" s="509" t="e">
        <f t="shared" si="10"/>
        <v>#DIV/0!</v>
      </c>
    </row>
    <row r="430" spans="1:7" s="143" customFormat="1" ht="12.75" hidden="1">
      <c r="A430" s="203"/>
      <c r="B430" s="250"/>
      <c r="C430" s="571" t="s">
        <v>676</v>
      </c>
      <c r="D430" s="176">
        <f>D420*0.33</f>
        <v>601566.24</v>
      </c>
      <c r="E430" s="176">
        <f>E419*0.33</f>
        <v>611556</v>
      </c>
      <c r="F430" s="176">
        <f>F419*0.33</f>
        <v>0</v>
      </c>
      <c r="G430" s="509">
        <f t="shared" si="10"/>
        <v>-1</v>
      </c>
    </row>
    <row r="431" spans="1:7" s="143" customFormat="1" ht="12.75" hidden="1">
      <c r="A431" s="203"/>
      <c r="B431" s="250"/>
      <c r="C431" s="571" t="s">
        <v>677</v>
      </c>
      <c r="D431" s="176">
        <f>D420*0.005</f>
        <v>9114.64</v>
      </c>
      <c r="E431" s="176">
        <f>E419*0.005</f>
        <v>9266</v>
      </c>
      <c r="F431" s="176">
        <f>F419*0.005</f>
        <v>0</v>
      </c>
      <c r="G431" s="509">
        <f t="shared" si="10"/>
        <v>-1</v>
      </c>
    </row>
    <row r="432" spans="1:7" s="143" customFormat="1" ht="12.75">
      <c r="A432" s="57"/>
      <c r="B432" s="188" t="s">
        <v>839</v>
      </c>
      <c r="C432" s="57" t="s">
        <v>678</v>
      </c>
      <c r="D432" s="522">
        <f>D433+D448+D454+D462+D476+D483+D490+D495+D496+D501+D505</f>
        <v>241640</v>
      </c>
      <c r="E432" s="522">
        <f>E433+E448+E454+E462+E476+E483+E490+E495+E496+E501+E505</f>
        <v>241640</v>
      </c>
      <c r="F432" s="522">
        <v>252000</v>
      </c>
      <c r="G432" s="509">
        <f t="shared" si="10"/>
        <v>0.04287369640787949</v>
      </c>
    </row>
    <row r="433" spans="1:7" s="143" customFormat="1" ht="12.75" hidden="1">
      <c r="A433" s="203"/>
      <c r="B433" s="250"/>
      <c r="C433" s="203" t="s">
        <v>940</v>
      </c>
      <c r="D433" s="176">
        <v>35000</v>
      </c>
      <c r="E433" s="176">
        <v>44000</v>
      </c>
      <c r="F433" s="176">
        <f>SUM(F434:F447)</f>
        <v>0</v>
      </c>
      <c r="G433" s="509">
        <f t="shared" si="10"/>
        <v>-1</v>
      </c>
    </row>
    <row r="434" spans="1:7" s="143" customFormat="1" ht="12.75" hidden="1">
      <c r="A434" s="57"/>
      <c r="B434" s="188"/>
      <c r="C434" s="581" t="s">
        <v>73</v>
      </c>
      <c r="D434" s="172">
        <v>10000</v>
      </c>
      <c r="E434" s="39"/>
      <c r="F434" s="39"/>
      <c r="G434" s="509" t="e">
        <f t="shared" si="10"/>
        <v>#DIV/0!</v>
      </c>
    </row>
    <row r="435" spans="1:7" s="143" customFormat="1" ht="12.75" hidden="1">
      <c r="A435" s="57"/>
      <c r="B435" s="188"/>
      <c r="C435" s="581" t="s">
        <v>74</v>
      </c>
      <c r="D435" s="172">
        <v>2000</v>
      </c>
      <c r="E435" s="39"/>
      <c r="F435" s="39"/>
      <c r="G435" s="509" t="e">
        <f t="shared" si="10"/>
        <v>#DIV/0!</v>
      </c>
    </row>
    <row r="436" spans="1:7" s="143" customFormat="1" ht="12.75" hidden="1">
      <c r="A436" s="57"/>
      <c r="B436" s="188"/>
      <c r="C436" s="581" t="s">
        <v>75</v>
      </c>
      <c r="D436" s="172"/>
      <c r="E436" s="39"/>
      <c r="F436" s="39"/>
      <c r="G436" s="509" t="e">
        <f t="shared" si="10"/>
        <v>#DIV/0!</v>
      </c>
    </row>
    <row r="437" spans="1:7" s="143" customFormat="1" ht="12.75" hidden="1">
      <c r="A437" s="57"/>
      <c r="B437" s="188"/>
      <c r="C437" s="581" t="s">
        <v>270</v>
      </c>
      <c r="D437" s="172">
        <v>13500</v>
      </c>
      <c r="E437" s="39"/>
      <c r="F437" s="39"/>
      <c r="G437" s="509" t="e">
        <f t="shared" si="10"/>
        <v>#DIV/0!</v>
      </c>
    </row>
    <row r="438" spans="1:7" s="143" customFormat="1" ht="12.75" hidden="1">
      <c r="A438" s="57"/>
      <c r="B438" s="188"/>
      <c r="C438" s="581" t="s">
        <v>77</v>
      </c>
      <c r="D438" s="172">
        <v>500</v>
      </c>
      <c r="E438" s="39"/>
      <c r="F438" s="39"/>
      <c r="G438" s="509" t="e">
        <f t="shared" si="10"/>
        <v>#DIV/0!</v>
      </c>
    </row>
    <row r="439" spans="1:7" s="143" customFormat="1" ht="12.75" hidden="1">
      <c r="A439" s="57"/>
      <c r="B439" s="188"/>
      <c r="C439" s="581" t="s">
        <v>271</v>
      </c>
      <c r="D439" s="172"/>
      <c r="E439" s="39"/>
      <c r="F439" s="39"/>
      <c r="G439" s="509" t="e">
        <f t="shared" si="10"/>
        <v>#DIV/0!</v>
      </c>
    </row>
    <row r="440" spans="1:7" s="143" customFormat="1" ht="12.75" hidden="1">
      <c r="A440" s="57"/>
      <c r="B440" s="188"/>
      <c r="C440" s="581" t="s">
        <v>78</v>
      </c>
      <c r="D440" s="172">
        <v>2500</v>
      </c>
      <c r="E440" s="39"/>
      <c r="F440" s="39"/>
      <c r="G440" s="509" t="e">
        <f t="shared" si="10"/>
        <v>#DIV/0!</v>
      </c>
    </row>
    <row r="441" spans="1:7" s="143" customFormat="1" ht="12.75" hidden="1">
      <c r="A441" s="57"/>
      <c r="B441" s="188"/>
      <c r="C441" s="581" t="s">
        <v>79</v>
      </c>
      <c r="D441" s="172"/>
      <c r="E441" s="39"/>
      <c r="F441" s="39"/>
      <c r="G441" s="509" t="e">
        <f t="shared" si="10"/>
        <v>#DIV/0!</v>
      </c>
    </row>
    <row r="442" spans="1:7" s="143" customFormat="1" ht="12.75" hidden="1">
      <c r="A442" s="57"/>
      <c r="B442" s="188"/>
      <c r="C442" s="581" t="s">
        <v>80</v>
      </c>
      <c r="D442" s="172"/>
      <c r="E442" s="39"/>
      <c r="F442" s="39"/>
      <c r="G442" s="509" t="e">
        <f t="shared" si="10"/>
        <v>#DIV/0!</v>
      </c>
    </row>
    <row r="443" spans="1:7" s="143" customFormat="1" ht="12.75" hidden="1">
      <c r="A443" s="57"/>
      <c r="B443" s="148"/>
      <c r="C443" s="581" t="s">
        <v>81</v>
      </c>
      <c r="D443" s="172"/>
      <c r="E443" s="39"/>
      <c r="F443" s="39"/>
      <c r="G443" s="509" t="e">
        <f t="shared" si="10"/>
        <v>#DIV/0!</v>
      </c>
    </row>
    <row r="444" spans="1:7" s="143" customFormat="1" ht="12.75" hidden="1">
      <c r="A444" s="57"/>
      <c r="B444" s="148"/>
      <c r="C444" s="581" t="s">
        <v>82</v>
      </c>
      <c r="D444" s="172"/>
      <c r="E444" s="39"/>
      <c r="F444" s="39"/>
      <c r="G444" s="509" t="e">
        <f t="shared" si="10"/>
        <v>#DIV/0!</v>
      </c>
    </row>
    <row r="445" spans="1:7" s="143" customFormat="1" ht="12.75" hidden="1">
      <c r="A445" s="57"/>
      <c r="B445" s="188"/>
      <c r="C445" s="581" t="s">
        <v>129</v>
      </c>
      <c r="D445" s="172"/>
      <c r="E445" s="39"/>
      <c r="F445" s="39"/>
      <c r="G445" s="509" t="e">
        <f t="shared" si="10"/>
        <v>#DIV/0!</v>
      </c>
    </row>
    <row r="446" spans="1:7" s="143" customFormat="1" ht="12.75" hidden="1">
      <c r="A446" s="57"/>
      <c r="B446" s="188"/>
      <c r="C446" s="581" t="s">
        <v>83</v>
      </c>
      <c r="D446" s="172"/>
      <c r="E446" s="39"/>
      <c r="F446" s="39"/>
      <c r="G446" s="509" t="e">
        <f t="shared" si="10"/>
        <v>#DIV/0!</v>
      </c>
    </row>
    <row r="447" spans="1:7" s="143" customFormat="1" ht="12.75" hidden="1">
      <c r="A447" s="57"/>
      <c r="B447" s="188"/>
      <c r="C447" s="581" t="s">
        <v>84</v>
      </c>
      <c r="D447" s="172">
        <v>6500</v>
      </c>
      <c r="E447" s="39"/>
      <c r="F447" s="39"/>
      <c r="G447" s="509" t="e">
        <f t="shared" si="10"/>
        <v>#DIV/0!</v>
      </c>
    </row>
    <row r="448" spans="1:7" s="143" customFormat="1" ht="12.75" hidden="1">
      <c r="A448" s="203"/>
      <c r="B448" s="579"/>
      <c r="C448" s="197" t="s">
        <v>679</v>
      </c>
      <c r="D448" s="176">
        <f>SUM(D449:D453)</f>
        <v>5000</v>
      </c>
      <c r="E448" s="176">
        <v>5000</v>
      </c>
      <c r="F448" s="176">
        <f>SUM(F449:F453)</f>
        <v>0</v>
      </c>
      <c r="G448" s="509">
        <f t="shared" si="10"/>
        <v>-1</v>
      </c>
    </row>
    <row r="449" spans="1:7" s="143" customFormat="1" ht="12.75" hidden="1">
      <c r="A449" s="203"/>
      <c r="B449" s="579"/>
      <c r="C449" s="581" t="s">
        <v>85</v>
      </c>
      <c r="D449" s="575">
        <v>2000</v>
      </c>
      <c r="E449" s="176"/>
      <c r="F449" s="176"/>
      <c r="G449" s="509" t="e">
        <f t="shared" si="10"/>
        <v>#DIV/0!</v>
      </c>
    </row>
    <row r="450" spans="1:7" s="143" customFormat="1" ht="12.75" hidden="1">
      <c r="A450" s="203"/>
      <c r="B450" s="579"/>
      <c r="C450" s="581" t="s">
        <v>86</v>
      </c>
      <c r="D450" s="575">
        <v>2000</v>
      </c>
      <c r="E450" s="176"/>
      <c r="F450" s="176"/>
      <c r="G450" s="509" t="e">
        <f t="shared" si="10"/>
        <v>#DIV/0!</v>
      </c>
    </row>
    <row r="451" spans="1:7" s="143" customFormat="1" ht="12.75" hidden="1">
      <c r="A451" s="203"/>
      <c r="B451" s="579"/>
      <c r="C451" s="581" t="s">
        <v>87</v>
      </c>
      <c r="D451" s="575"/>
      <c r="E451" s="176"/>
      <c r="F451" s="176"/>
      <c r="G451" s="509" t="e">
        <f t="shared" si="10"/>
        <v>#DIV/0!</v>
      </c>
    </row>
    <row r="452" spans="1:7" s="143" customFormat="1" ht="12.75" hidden="1">
      <c r="A452" s="57"/>
      <c r="B452" s="148"/>
      <c r="C452" s="581" t="s">
        <v>88</v>
      </c>
      <c r="D452" s="172">
        <v>1000</v>
      </c>
      <c r="E452" s="39"/>
      <c r="F452" s="39"/>
      <c r="G452" s="509" t="e">
        <f t="shared" si="10"/>
        <v>#DIV/0!</v>
      </c>
    </row>
    <row r="453" spans="1:7" s="143" customFormat="1" ht="12.75" hidden="1">
      <c r="A453" s="57"/>
      <c r="B453" s="148"/>
      <c r="C453" s="581" t="s">
        <v>89</v>
      </c>
      <c r="D453" s="172"/>
      <c r="E453" s="39"/>
      <c r="F453" s="39"/>
      <c r="G453" s="509" t="e">
        <f t="shared" si="10"/>
        <v>#DIV/0!</v>
      </c>
    </row>
    <row r="454" spans="1:7" s="143" customFormat="1" ht="12.75" hidden="1">
      <c r="A454" s="203"/>
      <c r="B454" s="579"/>
      <c r="C454" s="203" t="s">
        <v>680</v>
      </c>
      <c r="D454" s="176">
        <f>SUM(D455:D461)</f>
        <v>6000</v>
      </c>
      <c r="E454" s="176">
        <v>6000</v>
      </c>
      <c r="F454" s="176">
        <f>SUM(F455:F461)</f>
        <v>0</v>
      </c>
      <c r="G454" s="509">
        <f t="shared" si="10"/>
        <v>-1</v>
      </c>
    </row>
    <row r="455" spans="1:7" s="143" customFormat="1" ht="12.75" hidden="1">
      <c r="A455" s="203"/>
      <c r="B455" s="579"/>
      <c r="C455" s="581" t="s">
        <v>943</v>
      </c>
      <c r="D455" s="575">
        <v>6000</v>
      </c>
      <c r="E455" s="176"/>
      <c r="F455" s="176"/>
      <c r="G455" s="509" t="e">
        <f t="shared" si="10"/>
        <v>#DIV/0!</v>
      </c>
    </row>
    <row r="456" spans="1:7" s="143" customFormat="1" ht="12.75" hidden="1">
      <c r="A456" s="203"/>
      <c r="B456" s="579"/>
      <c r="C456" s="581" t="s">
        <v>272</v>
      </c>
      <c r="D456" s="575"/>
      <c r="E456" s="176"/>
      <c r="F456" s="176"/>
      <c r="G456" s="509" t="e">
        <f t="shared" si="10"/>
        <v>#DIV/0!</v>
      </c>
    </row>
    <row r="457" spans="1:7" s="143" customFormat="1" ht="12.75" hidden="1">
      <c r="A457" s="203"/>
      <c r="B457" s="579"/>
      <c r="C457" s="581" t="s">
        <v>90</v>
      </c>
      <c r="D457" s="575"/>
      <c r="E457" s="176"/>
      <c r="F457" s="176"/>
      <c r="G457" s="509" t="e">
        <f t="shared" si="10"/>
        <v>#DIV/0!</v>
      </c>
    </row>
    <row r="458" spans="1:7" s="143" customFormat="1" ht="12.75" hidden="1">
      <c r="A458" s="203"/>
      <c r="B458" s="579"/>
      <c r="C458" s="581" t="s">
        <v>130</v>
      </c>
      <c r="D458" s="575"/>
      <c r="E458" s="176"/>
      <c r="F458" s="176"/>
      <c r="G458" s="509" t="e">
        <f t="shared" si="10"/>
        <v>#DIV/0!</v>
      </c>
    </row>
    <row r="459" spans="1:7" s="143" customFormat="1" ht="12.75" hidden="1">
      <c r="A459" s="203"/>
      <c r="B459" s="579"/>
      <c r="C459" s="581" t="s">
        <v>941</v>
      </c>
      <c r="D459" s="575"/>
      <c r="E459" s="176"/>
      <c r="F459" s="176"/>
      <c r="G459" s="509" t="e">
        <f t="shared" si="10"/>
        <v>#DIV/0!</v>
      </c>
    </row>
    <row r="460" spans="1:7" s="143" customFormat="1" ht="12.75" hidden="1">
      <c r="A460" s="57"/>
      <c r="B460" s="148"/>
      <c r="C460" s="581" t="s">
        <v>131</v>
      </c>
      <c r="D460" s="172"/>
      <c r="E460" s="39"/>
      <c r="F460" s="39"/>
      <c r="G460" s="509" t="e">
        <f t="shared" si="10"/>
        <v>#DIV/0!</v>
      </c>
    </row>
    <row r="461" spans="1:7" s="143" customFormat="1" ht="12.75" hidden="1">
      <c r="A461" s="57"/>
      <c r="B461" s="148"/>
      <c r="C461" s="581" t="s">
        <v>942</v>
      </c>
      <c r="D461" s="172"/>
      <c r="E461" s="39"/>
      <c r="F461" s="39"/>
      <c r="G461" s="509" t="e">
        <f t="shared" si="10"/>
        <v>#DIV/0!</v>
      </c>
    </row>
    <row r="462" spans="1:7" s="143" customFormat="1" ht="12.75" hidden="1">
      <c r="A462" s="203"/>
      <c r="B462" s="579"/>
      <c r="C462" s="571" t="s">
        <v>681</v>
      </c>
      <c r="D462" s="176">
        <f>SUM(D463:D475)</f>
        <v>121500</v>
      </c>
      <c r="E462" s="176">
        <v>133500</v>
      </c>
      <c r="F462" s="176">
        <f>SUM(F463:F475)</f>
        <v>0</v>
      </c>
      <c r="G462" s="509">
        <f t="shared" si="10"/>
        <v>-1</v>
      </c>
    </row>
    <row r="463" spans="1:7" s="143" customFormat="1" ht="12.75" hidden="1">
      <c r="A463" s="57"/>
      <c r="B463" s="148"/>
      <c r="C463" s="581" t="s">
        <v>91</v>
      </c>
      <c r="D463" s="172">
        <v>81000</v>
      </c>
      <c r="E463" s="39"/>
      <c r="F463" s="39"/>
      <c r="G463" s="509" t="e">
        <f t="shared" si="10"/>
        <v>#DIV/0!</v>
      </c>
    </row>
    <row r="464" spans="1:7" s="143" customFormat="1" ht="12.75" hidden="1">
      <c r="A464" s="57"/>
      <c r="B464" s="148"/>
      <c r="C464" s="581" t="s">
        <v>791</v>
      </c>
      <c r="D464" s="172">
        <v>6000</v>
      </c>
      <c r="E464" s="39"/>
      <c r="F464" s="39"/>
      <c r="G464" s="509" t="e">
        <f t="shared" si="10"/>
        <v>#DIV/0!</v>
      </c>
    </row>
    <row r="465" spans="1:7" s="143" customFormat="1" ht="12.75" hidden="1">
      <c r="A465" s="57"/>
      <c r="B465" s="148"/>
      <c r="C465" s="581" t="s">
        <v>92</v>
      </c>
      <c r="D465" s="172">
        <v>3000</v>
      </c>
      <c r="E465" s="39"/>
      <c r="F465" s="39"/>
      <c r="G465" s="509" t="e">
        <f t="shared" si="10"/>
        <v>#DIV/0!</v>
      </c>
    </row>
    <row r="466" spans="1:7" s="143" customFormat="1" ht="12.75" hidden="1">
      <c r="A466" s="57"/>
      <c r="B466" s="148"/>
      <c r="C466" s="581" t="s">
        <v>132</v>
      </c>
      <c r="D466" s="172">
        <v>2500</v>
      </c>
      <c r="E466" s="39"/>
      <c r="F466" s="39"/>
      <c r="G466" s="509" t="e">
        <f t="shared" si="10"/>
        <v>#DIV/0!</v>
      </c>
    </row>
    <row r="467" spans="1:7" s="143" customFormat="1" ht="12.75" hidden="1">
      <c r="A467" s="57"/>
      <c r="B467" s="148"/>
      <c r="C467" s="581" t="s">
        <v>93</v>
      </c>
      <c r="D467" s="172"/>
      <c r="E467" s="39"/>
      <c r="F467" s="39"/>
      <c r="G467" s="509" t="e">
        <f t="shared" si="10"/>
        <v>#DIV/0!</v>
      </c>
    </row>
    <row r="468" spans="1:7" s="143" customFormat="1" ht="12.75" hidden="1">
      <c r="A468" s="57"/>
      <c r="B468" s="148"/>
      <c r="C468" s="581" t="s">
        <v>94</v>
      </c>
      <c r="D468" s="172">
        <v>18000</v>
      </c>
      <c r="E468" s="39"/>
      <c r="F468" s="310"/>
      <c r="G468" s="509" t="e">
        <f t="shared" si="10"/>
        <v>#DIV/0!</v>
      </c>
    </row>
    <row r="469" spans="1:7" s="143" customFormat="1" ht="12.75" hidden="1">
      <c r="A469" s="57"/>
      <c r="B469" s="148"/>
      <c r="C469" s="581" t="s">
        <v>95</v>
      </c>
      <c r="D469" s="172">
        <v>3000</v>
      </c>
      <c r="E469" s="39"/>
      <c r="F469" s="310"/>
      <c r="G469" s="509" t="e">
        <f t="shared" si="10"/>
        <v>#DIV/0!</v>
      </c>
    </row>
    <row r="470" spans="1:7" s="143" customFormat="1" ht="12.75" hidden="1">
      <c r="A470" s="57"/>
      <c r="B470" s="148"/>
      <c r="C470" s="581" t="s">
        <v>98</v>
      </c>
      <c r="D470" s="172"/>
      <c r="E470" s="39"/>
      <c r="F470" s="310"/>
      <c r="G470" s="509" t="e">
        <f t="shared" si="10"/>
        <v>#DIV/0!</v>
      </c>
    </row>
    <row r="471" spans="1:7" s="143" customFormat="1" ht="12.75" hidden="1">
      <c r="A471" s="57"/>
      <c r="B471" s="148"/>
      <c r="C471" s="581" t="s">
        <v>96</v>
      </c>
      <c r="D471" s="172"/>
      <c r="E471" s="39"/>
      <c r="F471" s="310"/>
      <c r="G471" s="509" t="e">
        <f t="shared" si="10"/>
        <v>#DIV/0!</v>
      </c>
    </row>
    <row r="472" spans="1:7" s="143" customFormat="1" ht="12.75" hidden="1">
      <c r="A472" s="57"/>
      <c r="B472" s="148"/>
      <c r="C472" s="581" t="s">
        <v>97</v>
      </c>
      <c r="D472" s="172">
        <v>8000</v>
      </c>
      <c r="E472" s="39"/>
      <c r="F472" s="39"/>
      <c r="G472" s="509" t="e">
        <f t="shared" si="10"/>
        <v>#DIV/0!</v>
      </c>
    </row>
    <row r="473" spans="1:7" s="143" customFormat="1" ht="12.75" hidden="1">
      <c r="A473" s="57"/>
      <c r="B473" s="148"/>
      <c r="C473" s="581" t="s">
        <v>115</v>
      </c>
      <c r="D473" s="172"/>
      <c r="E473" s="39"/>
      <c r="F473" s="39"/>
      <c r="G473" s="509" t="e">
        <f t="shared" si="10"/>
        <v>#DIV/0!</v>
      </c>
    </row>
    <row r="474" spans="1:7" s="143" customFormat="1" ht="12.75" hidden="1">
      <c r="A474" s="57"/>
      <c r="B474" s="148"/>
      <c r="C474" s="521" t="s">
        <v>133</v>
      </c>
      <c r="D474" s="172"/>
      <c r="E474" s="39"/>
      <c r="F474" s="39"/>
      <c r="G474" s="509" t="e">
        <f t="shared" si="10"/>
        <v>#DIV/0!</v>
      </c>
    </row>
    <row r="475" spans="1:7" s="143" customFormat="1" ht="12.75" hidden="1">
      <c r="A475" s="57"/>
      <c r="B475" s="148"/>
      <c r="C475" s="521" t="s">
        <v>134</v>
      </c>
      <c r="D475" s="172"/>
      <c r="E475" s="39"/>
      <c r="F475" s="39"/>
      <c r="G475" s="509" t="e">
        <f t="shared" si="10"/>
        <v>#DIV/0!</v>
      </c>
    </row>
    <row r="476" spans="1:7" s="143" customFormat="1" ht="12.75" hidden="1">
      <c r="A476" s="203"/>
      <c r="B476" s="579"/>
      <c r="C476" s="197" t="s">
        <v>682</v>
      </c>
      <c r="D476" s="176">
        <f>SUM(D477:D482)</f>
        <v>14000</v>
      </c>
      <c r="E476" s="176">
        <v>14000</v>
      </c>
      <c r="F476" s="176">
        <f>SUM(F477:F482)</f>
        <v>0</v>
      </c>
      <c r="G476" s="509">
        <f t="shared" si="10"/>
        <v>-1</v>
      </c>
    </row>
    <row r="477" spans="1:7" s="143" customFormat="1" ht="12.75" hidden="1">
      <c r="A477" s="57"/>
      <c r="B477" s="148"/>
      <c r="C477" s="581" t="s">
        <v>116</v>
      </c>
      <c r="D477" s="172">
        <v>10500</v>
      </c>
      <c r="E477" s="39"/>
      <c r="F477" s="39"/>
      <c r="G477" s="509" t="e">
        <f aca="true" t="shared" si="11" ref="G477:G540">(F477-E477)/E477</f>
        <v>#DIV/0!</v>
      </c>
    </row>
    <row r="478" spans="1:7" s="143" customFormat="1" ht="12.75" hidden="1">
      <c r="A478" s="57"/>
      <c r="B478" s="148"/>
      <c r="C478" s="581" t="s">
        <v>117</v>
      </c>
      <c r="D478" s="172">
        <v>1000</v>
      </c>
      <c r="E478" s="39"/>
      <c r="F478" s="39"/>
      <c r="G478" s="509" t="e">
        <f t="shared" si="11"/>
        <v>#DIV/0!</v>
      </c>
    </row>
    <row r="479" spans="1:7" s="143" customFormat="1" ht="12.75" hidden="1">
      <c r="A479" s="57"/>
      <c r="B479" s="148"/>
      <c r="C479" s="581" t="s">
        <v>118</v>
      </c>
      <c r="D479" s="172">
        <v>1500</v>
      </c>
      <c r="E479" s="39"/>
      <c r="F479" s="39"/>
      <c r="G479" s="509" t="e">
        <f t="shared" si="11"/>
        <v>#DIV/0!</v>
      </c>
    </row>
    <row r="480" spans="1:7" s="143" customFormat="1" ht="12.75" hidden="1">
      <c r="A480" s="57"/>
      <c r="B480" s="148"/>
      <c r="C480" s="581" t="s">
        <v>119</v>
      </c>
      <c r="D480" s="172">
        <v>1000</v>
      </c>
      <c r="E480" s="39"/>
      <c r="F480" s="39"/>
      <c r="G480" s="509" t="e">
        <f t="shared" si="11"/>
        <v>#DIV/0!</v>
      </c>
    </row>
    <row r="481" spans="1:7" s="143" customFormat="1" ht="12.75" hidden="1">
      <c r="A481" s="57"/>
      <c r="B481" s="148"/>
      <c r="C481" s="581" t="s">
        <v>135</v>
      </c>
      <c r="D481" s="172"/>
      <c r="E481" s="39"/>
      <c r="F481" s="39"/>
      <c r="G481" s="509" t="e">
        <f t="shared" si="11"/>
        <v>#DIV/0!</v>
      </c>
    </row>
    <row r="482" spans="1:7" s="143" customFormat="1" ht="12.75" hidden="1">
      <c r="A482" s="57"/>
      <c r="B482" s="148"/>
      <c r="C482" s="581" t="s">
        <v>120</v>
      </c>
      <c r="D482" s="172"/>
      <c r="E482" s="39"/>
      <c r="F482" s="39"/>
      <c r="G482" s="509" t="e">
        <f t="shared" si="11"/>
        <v>#DIV/0!</v>
      </c>
    </row>
    <row r="483" spans="1:7" s="143" customFormat="1" ht="12.75" hidden="1">
      <c r="A483" s="203"/>
      <c r="B483" s="579"/>
      <c r="C483" s="203" t="s">
        <v>683</v>
      </c>
      <c r="D483" s="176">
        <f>SUM(D484:D489)</f>
        <v>6000</v>
      </c>
      <c r="E483" s="176">
        <v>10000</v>
      </c>
      <c r="F483" s="176">
        <f>SUM(F484:F489)</f>
        <v>0</v>
      </c>
      <c r="G483" s="509">
        <f t="shared" si="11"/>
        <v>-1</v>
      </c>
    </row>
    <row r="484" spans="1:7" s="143" customFormat="1" ht="12.75" hidden="1">
      <c r="A484" s="203"/>
      <c r="B484" s="579"/>
      <c r="C484" s="581" t="s">
        <v>136</v>
      </c>
      <c r="D484" s="575"/>
      <c r="E484" s="176"/>
      <c r="F484" s="176"/>
      <c r="G484" s="509" t="e">
        <f t="shared" si="11"/>
        <v>#DIV/0!</v>
      </c>
    </row>
    <row r="485" spans="1:7" s="143" customFormat="1" ht="12.75" hidden="1">
      <c r="A485" s="203"/>
      <c r="B485" s="579"/>
      <c r="C485" s="581" t="s">
        <v>137</v>
      </c>
      <c r="D485" s="575"/>
      <c r="E485" s="176"/>
      <c r="F485" s="176"/>
      <c r="G485" s="509" t="e">
        <f t="shared" si="11"/>
        <v>#DIV/0!</v>
      </c>
    </row>
    <row r="486" spans="1:7" s="143" customFormat="1" ht="12.75" hidden="1">
      <c r="A486" s="57"/>
      <c r="B486" s="148"/>
      <c r="C486" s="581" t="s">
        <v>138</v>
      </c>
      <c r="D486" s="172"/>
      <c r="E486" s="39"/>
      <c r="F486" s="39"/>
      <c r="G486" s="509" t="e">
        <f t="shared" si="11"/>
        <v>#DIV/0!</v>
      </c>
    </row>
    <row r="487" spans="1:7" s="143" customFormat="1" ht="12.75" hidden="1">
      <c r="A487" s="57"/>
      <c r="B487" s="148"/>
      <c r="C487" s="581" t="s">
        <v>954</v>
      </c>
      <c r="D487" s="172">
        <v>6000</v>
      </c>
      <c r="E487" s="39"/>
      <c r="F487" s="39"/>
      <c r="G487" s="509" t="e">
        <f t="shared" si="11"/>
        <v>#DIV/0!</v>
      </c>
    </row>
    <row r="488" spans="1:7" s="143" customFormat="1" ht="12.75" hidden="1">
      <c r="A488" s="57"/>
      <c r="B488" s="148"/>
      <c r="C488" s="581" t="s">
        <v>139</v>
      </c>
      <c r="D488" s="172"/>
      <c r="E488" s="39"/>
      <c r="F488" s="39"/>
      <c r="G488" s="509" t="e">
        <f t="shared" si="11"/>
        <v>#DIV/0!</v>
      </c>
    </row>
    <row r="489" spans="1:7" s="143" customFormat="1" ht="12.75" hidden="1">
      <c r="A489" s="57"/>
      <c r="B489" s="148"/>
      <c r="C489" s="581" t="s">
        <v>140</v>
      </c>
      <c r="D489" s="172"/>
      <c r="E489" s="39"/>
      <c r="F489" s="39"/>
      <c r="G489" s="509" t="e">
        <f t="shared" si="11"/>
        <v>#DIV/0!</v>
      </c>
    </row>
    <row r="490" spans="1:7" s="143" customFormat="1" ht="12.75" hidden="1">
      <c r="A490" s="203"/>
      <c r="B490" s="579"/>
      <c r="C490" s="203" t="s">
        <v>684</v>
      </c>
      <c r="D490" s="176">
        <f>SUM(D491:D494)</f>
        <v>46140</v>
      </c>
      <c r="E490" s="176">
        <v>18000</v>
      </c>
      <c r="F490" s="176">
        <f>SUM(F491:F494)</f>
        <v>0</v>
      </c>
      <c r="G490" s="509">
        <f t="shared" si="11"/>
        <v>-1</v>
      </c>
    </row>
    <row r="491" spans="1:7" s="143" customFormat="1" ht="12.75" hidden="1">
      <c r="A491" s="57"/>
      <c r="B491" s="148"/>
      <c r="C491" s="581" t="s">
        <v>121</v>
      </c>
      <c r="D491" s="172"/>
      <c r="E491" s="39"/>
      <c r="F491" s="39"/>
      <c r="G491" s="509" t="e">
        <f t="shared" si="11"/>
        <v>#DIV/0!</v>
      </c>
    </row>
    <row r="492" spans="1:7" s="143" customFormat="1" ht="12.75" hidden="1">
      <c r="A492" s="57"/>
      <c r="B492" s="148"/>
      <c r="C492" s="581" t="s">
        <v>141</v>
      </c>
      <c r="D492" s="172"/>
      <c r="E492" s="39"/>
      <c r="F492" s="39"/>
      <c r="G492" s="509" t="e">
        <f t="shared" si="11"/>
        <v>#DIV/0!</v>
      </c>
    </row>
    <row r="493" spans="1:7" s="143" customFormat="1" ht="12.75" hidden="1">
      <c r="A493" s="57"/>
      <c r="B493" s="148"/>
      <c r="C493" s="581" t="s">
        <v>122</v>
      </c>
      <c r="D493" s="172"/>
      <c r="E493" s="39"/>
      <c r="F493" s="39"/>
      <c r="G493" s="509" t="e">
        <f t="shared" si="11"/>
        <v>#DIV/0!</v>
      </c>
    </row>
    <row r="494" spans="1:7" s="143" customFormat="1" ht="12.75" hidden="1">
      <c r="A494" s="57"/>
      <c r="B494" s="148"/>
      <c r="C494" s="521" t="s">
        <v>142</v>
      </c>
      <c r="D494" s="172">
        <v>46140</v>
      </c>
      <c r="E494" s="39"/>
      <c r="F494" s="39"/>
      <c r="G494" s="509" t="e">
        <f t="shared" si="11"/>
        <v>#DIV/0!</v>
      </c>
    </row>
    <row r="495" spans="1:7" s="143" customFormat="1" ht="12.75" hidden="1">
      <c r="A495" s="203"/>
      <c r="B495" s="579"/>
      <c r="C495" s="197" t="s">
        <v>946</v>
      </c>
      <c r="D495" s="575"/>
      <c r="E495" s="176">
        <v>0</v>
      </c>
      <c r="F495" s="176">
        <v>0</v>
      </c>
      <c r="G495" s="509" t="e">
        <f t="shared" si="11"/>
        <v>#DIV/0!</v>
      </c>
    </row>
    <row r="496" spans="1:7" s="143" customFormat="1" ht="12.75" hidden="1">
      <c r="A496" s="203"/>
      <c r="B496" s="579"/>
      <c r="C496" s="197" t="s">
        <v>685</v>
      </c>
      <c r="D496" s="176">
        <f>SUM(D497:D500)</f>
        <v>0</v>
      </c>
      <c r="E496" s="176">
        <f>SUM(E497:E500)</f>
        <v>0</v>
      </c>
      <c r="F496" s="176">
        <f>SUM(F497:F500)</f>
        <v>0</v>
      </c>
      <c r="G496" s="509" t="e">
        <f t="shared" si="11"/>
        <v>#DIV/0!</v>
      </c>
    </row>
    <row r="497" spans="1:7" s="143" customFormat="1" ht="12.75" hidden="1">
      <c r="A497" s="203"/>
      <c r="B497" s="579"/>
      <c r="C497" s="521" t="s">
        <v>144</v>
      </c>
      <c r="D497" s="575"/>
      <c r="E497" s="176"/>
      <c r="F497" s="176"/>
      <c r="G497" s="509" t="e">
        <f t="shared" si="11"/>
        <v>#DIV/0!</v>
      </c>
    </row>
    <row r="498" spans="1:7" s="143" customFormat="1" ht="12.75" hidden="1">
      <c r="A498" s="203"/>
      <c r="B498" s="579"/>
      <c r="C498" s="521" t="s">
        <v>143</v>
      </c>
      <c r="D498" s="575"/>
      <c r="E498" s="176"/>
      <c r="F498" s="176"/>
      <c r="G498" s="509" t="e">
        <f t="shared" si="11"/>
        <v>#DIV/0!</v>
      </c>
    </row>
    <row r="499" spans="1:7" s="143" customFormat="1" ht="12.75" hidden="1">
      <c r="A499" s="203"/>
      <c r="B499" s="579"/>
      <c r="C499" s="521" t="s">
        <v>145</v>
      </c>
      <c r="D499" s="575"/>
      <c r="E499" s="176"/>
      <c r="F499" s="176"/>
      <c r="G499" s="509" t="e">
        <f t="shared" si="11"/>
        <v>#DIV/0!</v>
      </c>
    </row>
    <row r="500" spans="1:7" s="143" customFormat="1" ht="12.75" hidden="1">
      <c r="A500" s="57"/>
      <c r="B500" s="148"/>
      <c r="C500" s="521" t="s">
        <v>686</v>
      </c>
      <c r="D500" s="172"/>
      <c r="E500" s="39"/>
      <c r="F500" s="39"/>
      <c r="G500" s="509" t="e">
        <f t="shared" si="11"/>
        <v>#DIV/0!</v>
      </c>
    </row>
    <row r="501" spans="1:7" s="143" customFormat="1" ht="12.75" hidden="1">
      <c r="A501" s="203"/>
      <c r="B501" s="579"/>
      <c r="C501" s="571" t="s">
        <v>156</v>
      </c>
      <c r="D501" s="176">
        <v>2000</v>
      </c>
      <c r="E501" s="176">
        <v>500</v>
      </c>
      <c r="F501" s="176">
        <f>SUM(F504)</f>
        <v>0</v>
      </c>
      <c r="G501" s="509">
        <f t="shared" si="11"/>
        <v>-1</v>
      </c>
    </row>
    <row r="502" spans="1:7" s="143" customFormat="1" ht="12.75" hidden="1">
      <c r="A502" s="203"/>
      <c r="B502" s="579"/>
      <c r="C502" s="571"/>
      <c r="D502" s="176"/>
      <c r="E502" s="176"/>
      <c r="F502" s="176"/>
      <c r="G502" s="509" t="e">
        <f t="shared" si="11"/>
        <v>#DIV/0!</v>
      </c>
    </row>
    <row r="503" spans="1:7" s="143" customFormat="1" ht="12.75" hidden="1">
      <c r="A503" s="203"/>
      <c r="B503" s="579"/>
      <c r="C503" s="521" t="s">
        <v>273</v>
      </c>
      <c r="D503" s="176">
        <v>2000</v>
      </c>
      <c r="E503" s="176"/>
      <c r="F503" s="176"/>
      <c r="G503" s="509" t="e">
        <f t="shared" si="11"/>
        <v>#DIV/0!</v>
      </c>
    </row>
    <row r="504" spans="1:7" s="143" customFormat="1" ht="12.75" hidden="1">
      <c r="A504" s="57"/>
      <c r="B504" s="148"/>
      <c r="C504" s="521" t="s">
        <v>147</v>
      </c>
      <c r="D504" s="172"/>
      <c r="E504" s="39"/>
      <c r="F504" s="39"/>
      <c r="G504" s="509" t="e">
        <f t="shared" si="11"/>
        <v>#DIV/0!</v>
      </c>
    </row>
    <row r="505" spans="1:7" s="143" customFormat="1" ht="12.75" hidden="1">
      <c r="A505" s="203"/>
      <c r="B505" s="579"/>
      <c r="C505" s="571" t="s">
        <v>626</v>
      </c>
      <c r="D505" s="176">
        <f>SUM(D506:D512)</f>
        <v>6000</v>
      </c>
      <c r="E505" s="176">
        <v>10640</v>
      </c>
      <c r="F505" s="176">
        <f>SUM(F506:F512)</f>
        <v>0</v>
      </c>
      <c r="G505" s="509">
        <f t="shared" si="11"/>
        <v>-1</v>
      </c>
    </row>
    <row r="506" spans="1:7" s="143" customFormat="1" ht="12.75" hidden="1">
      <c r="A506" s="57"/>
      <c r="B506" s="148"/>
      <c r="C506" s="521" t="s">
        <v>274</v>
      </c>
      <c r="D506" s="172">
        <v>3000</v>
      </c>
      <c r="E506" s="39"/>
      <c r="F506" s="39"/>
      <c r="G506" s="509" t="e">
        <f t="shared" si="11"/>
        <v>#DIV/0!</v>
      </c>
    </row>
    <row r="507" spans="1:7" s="143" customFormat="1" ht="12.75" hidden="1">
      <c r="A507" s="57"/>
      <c r="B507" s="148"/>
      <c r="C507" s="521" t="s">
        <v>149</v>
      </c>
      <c r="D507" s="172">
        <v>2000</v>
      </c>
      <c r="E507" s="39"/>
      <c r="F507" s="39"/>
      <c r="G507" s="509" t="e">
        <f t="shared" si="11"/>
        <v>#DIV/0!</v>
      </c>
    </row>
    <row r="508" spans="1:7" s="143" customFormat="1" ht="12.75" hidden="1">
      <c r="A508" s="57"/>
      <c r="B508" s="148"/>
      <c r="C508" s="521" t="s">
        <v>944</v>
      </c>
      <c r="D508" s="172">
        <v>1000</v>
      </c>
      <c r="E508" s="39"/>
      <c r="F508" s="39"/>
      <c r="G508" s="509" t="e">
        <f t="shared" si="11"/>
        <v>#DIV/0!</v>
      </c>
    </row>
    <row r="509" spans="1:7" s="143" customFormat="1" ht="12.75" hidden="1">
      <c r="A509" s="57"/>
      <c r="B509" s="148"/>
      <c r="C509" s="521" t="s">
        <v>150</v>
      </c>
      <c r="D509" s="172"/>
      <c r="E509" s="39"/>
      <c r="F509" s="39"/>
      <c r="G509" s="509" t="e">
        <f t="shared" si="11"/>
        <v>#DIV/0!</v>
      </c>
    </row>
    <row r="510" spans="1:7" s="143" customFormat="1" ht="12.75" hidden="1">
      <c r="A510" s="57"/>
      <c r="B510" s="148"/>
      <c r="C510" s="521" t="s">
        <v>151</v>
      </c>
      <c r="D510" s="172"/>
      <c r="E510" s="39"/>
      <c r="F510" s="39"/>
      <c r="G510" s="509" t="e">
        <f t="shared" si="11"/>
        <v>#DIV/0!</v>
      </c>
    </row>
    <row r="511" spans="1:7" s="143" customFormat="1" ht="12.75" hidden="1">
      <c r="A511" s="57"/>
      <c r="B511" s="148"/>
      <c r="C511" s="571" t="s">
        <v>275</v>
      </c>
      <c r="D511" s="172"/>
      <c r="E511" s="39"/>
      <c r="F511" s="39"/>
      <c r="G511" s="509" t="e">
        <f t="shared" si="11"/>
        <v>#DIV/0!</v>
      </c>
    </row>
    <row r="512" spans="1:7" s="143" customFormat="1" ht="12.75" hidden="1">
      <c r="A512" s="57"/>
      <c r="B512" s="148"/>
      <c r="C512" s="521" t="s">
        <v>268</v>
      </c>
      <c r="D512" s="172"/>
      <c r="E512" s="39"/>
      <c r="F512" s="39"/>
      <c r="G512" s="509" t="e">
        <f t="shared" si="11"/>
        <v>#DIV/0!</v>
      </c>
    </row>
    <row r="513" spans="1:7" s="143" customFormat="1" ht="27.75" customHeight="1">
      <c r="A513" s="57"/>
      <c r="B513" s="188" t="s">
        <v>840</v>
      </c>
      <c r="C513" s="432" t="s">
        <v>771</v>
      </c>
      <c r="D513" s="39">
        <f>SUM(D514)</f>
        <v>250000</v>
      </c>
      <c r="E513" s="39">
        <f>SUM(E514)</f>
        <v>150000</v>
      </c>
      <c r="F513" s="39">
        <v>150000</v>
      </c>
      <c r="G513" s="509">
        <f t="shared" si="11"/>
        <v>0</v>
      </c>
    </row>
    <row r="514" spans="1:7" s="143" customFormat="1" ht="12.75" hidden="1">
      <c r="A514" s="166"/>
      <c r="B514" s="244"/>
      <c r="C514" s="437" t="s">
        <v>687</v>
      </c>
      <c r="D514" s="176">
        <f>SUM(D515:D516)</f>
        <v>250000</v>
      </c>
      <c r="E514" s="176">
        <f>SUM(E515:E516)</f>
        <v>150000</v>
      </c>
      <c r="F514" s="176">
        <f>SUM(F515:F516)</f>
        <v>0</v>
      </c>
      <c r="G514" s="509">
        <f t="shared" si="11"/>
        <v>-1</v>
      </c>
    </row>
    <row r="515" spans="1:7" s="143" customFormat="1" ht="12.75" hidden="1">
      <c r="A515" s="266"/>
      <c r="B515" s="148"/>
      <c r="C515" s="583" t="s">
        <v>276</v>
      </c>
      <c r="D515" s="71">
        <v>250000</v>
      </c>
      <c r="E515" s="71"/>
      <c r="F515" s="71"/>
      <c r="G515" s="509" t="e">
        <f t="shared" si="11"/>
        <v>#DIV/0!</v>
      </c>
    </row>
    <row r="516" spans="1:7" s="143" customFormat="1" ht="13.5" hidden="1" thickBot="1">
      <c r="A516" s="283"/>
      <c r="B516" s="585"/>
      <c r="C516" s="586" t="s">
        <v>277</v>
      </c>
      <c r="D516" s="587"/>
      <c r="E516" s="321">
        <v>150000</v>
      </c>
      <c r="F516" s="321"/>
      <c r="G516" s="509">
        <f t="shared" si="11"/>
        <v>-1</v>
      </c>
    </row>
    <row r="517" spans="1:7" s="143" customFormat="1" ht="12.75">
      <c r="A517" s="173" t="s">
        <v>909</v>
      </c>
      <c r="B517" s="258"/>
      <c r="C517" s="441" t="s">
        <v>701</v>
      </c>
      <c r="D517" s="213">
        <f>D518+D532+D611+D609</f>
        <v>662053.72</v>
      </c>
      <c r="E517" s="213">
        <f>E518+E532+E611</f>
        <v>1110407.3</v>
      </c>
      <c r="F517" s="213">
        <f>F518+F532+F611</f>
        <v>907175</v>
      </c>
      <c r="G517" s="529">
        <f t="shared" si="11"/>
        <v>-0.18302500352798476</v>
      </c>
    </row>
    <row r="518" spans="1:7" s="143" customFormat="1" ht="12.75">
      <c r="A518" s="57"/>
      <c r="B518" s="188" t="s">
        <v>838</v>
      </c>
      <c r="C518" s="57" t="s">
        <v>673</v>
      </c>
      <c r="D518" s="522">
        <f>SUM(D519,D528:D531)</f>
        <v>489453.72</v>
      </c>
      <c r="E518" s="522">
        <f>SUM(E519,E528:E531)</f>
        <v>507807.30000000005</v>
      </c>
      <c r="F518" s="522">
        <v>584175</v>
      </c>
      <c r="G518" s="509">
        <f t="shared" si="11"/>
        <v>0.1503871645799498</v>
      </c>
    </row>
    <row r="519" spans="1:7" s="143" customFormat="1" ht="12.75" hidden="1">
      <c r="A519" s="203"/>
      <c r="B519" s="250"/>
      <c r="C519" s="203" t="s">
        <v>947</v>
      </c>
      <c r="D519" s="588">
        <f>SUM(D520:D527)</f>
        <v>366632</v>
      </c>
      <c r="E519" s="176">
        <f>SUM(E520:E527)</f>
        <v>380380</v>
      </c>
      <c r="F519" s="176">
        <f>SUM(F520:F527)</f>
        <v>0</v>
      </c>
      <c r="G519" s="509">
        <f t="shared" si="11"/>
        <v>-1</v>
      </c>
    </row>
    <row r="520" spans="1:7" s="143" customFormat="1" ht="12.75" hidden="1">
      <c r="A520" s="57"/>
      <c r="B520" s="148"/>
      <c r="C520" s="286" t="s">
        <v>126</v>
      </c>
      <c r="D520" s="310">
        <v>366632</v>
      </c>
      <c r="E520" s="172">
        <v>380380</v>
      </c>
      <c r="F520" s="39"/>
      <c r="G520" s="509">
        <f t="shared" si="11"/>
        <v>-1</v>
      </c>
    </row>
    <row r="521" spans="1:7" s="143" customFormat="1" ht="12.75" hidden="1">
      <c r="A521" s="57"/>
      <c r="B521" s="148"/>
      <c r="C521" s="286" t="s">
        <v>127</v>
      </c>
      <c r="D521" s="310"/>
      <c r="E521" s="39"/>
      <c r="F521" s="39"/>
      <c r="G521" s="509" t="e">
        <f t="shared" si="11"/>
        <v>#DIV/0!</v>
      </c>
    </row>
    <row r="522" spans="1:7" s="143" customFormat="1" ht="12.75" hidden="1">
      <c r="A522" s="57"/>
      <c r="B522" s="148"/>
      <c r="C522" s="286" t="s">
        <v>123</v>
      </c>
      <c r="D522" s="310"/>
      <c r="E522" s="39"/>
      <c r="F522" s="39"/>
      <c r="G522" s="509" t="e">
        <f t="shared" si="11"/>
        <v>#DIV/0!</v>
      </c>
    </row>
    <row r="523" spans="1:7" s="143" customFormat="1" ht="12.75" hidden="1">
      <c r="A523" s="57"/>
      <c r="B523" s="148"/>
      <c r="C523" s="286" t="s">
        <v>124</v>
      </c>
      <c r="D523" s="310"/>
      <c r="E523" s="39"/>
      <c r="F523" s="39"/>
      <c r="G523" s="509" t="e">
        <f t="shared" si="11"/>
        <v>#DIV/0!</v>
      </c>
    </row>
    <row r="524" spans="1:7" s="143" customFormat="1" ht="12.75" hidden="1">
      <c r="A524" s="57"/>
      <c r="B524" s="148"/>
      <c r="C524" s="286" t="s">
        <v>125</v>
      </c>
      <c r="D524" s="310"/>
      <c r="E524" s="39"/>
      <c r="F524" s="39"/>
      <c r="G524" s="509" t="e">
        <f t="shared" si="11"/>
        <v>#DIV/0!</v>
      </c>
    </row>
    <row r="525" spans="1:7" s="143" customFormat="1" ht="12.75" hidden="1">
      <c r="A525" s="57"/>
      <c r="B525" s="148"/>
      <c r="C525" s="286" t="s">
        <v>625</v>
      </c>
      <c r="D525" s="310"/>
      <c r="E525" s="39"/>
      <c r="F525" s="39"/>
      <c r="G525" s="509" t="e">
        <f t="shared" si="11"/>
        <v>#DIV/0!</v>
      </c>
    </row>
    <row r="526" spans="1:7" s="143" customFormat="1" ht="12.75" hidden="1">
      <c r="A526" s="57"/>
      <c r="B526" s="148"/>
      <c r="C526" s="286" t="s">
        <v>71</v>
      </c>
      <c r="D526" s="310"/>
      <c r="E526" s="39"/>
      <c r="F526" s="39"/>
      <c r="G526" s="509" t="e">
        <f t="shared" si="11"/>
        <v>#DIV/0!</v>
      </c>
    </row>
    <row r="527" spans="1:7" s="143" customFormat="1" ht="12.75" hidden="1">
      <c r="A527" s="57"/>
      <c r="B527" s="148"/>
      <c r="C527" s="286" t="s">
        <v>128</v>
      </c>
      <c r="D527" s="310"/>
      <c r="E527" s="39"/>
      <c r="F527" s="39"/>
      <c r="G527" s="509" t="e">
        <f t="shared" si="11"/>
        <v>#DIV/0!</v>
      </c>
    </row>
    <row r="528" spans="1:7" s="143" customFormat="1" ht="12.75" hidden="1">
      <c r="A528" s="57"/>
      <c r="B528" s="148"/>
      <c r="C528" s="197" t="s">
        <v>72</v>
      </c>
      <c r="D528" s="310"/>
      <c r="E528" s="39"/>
      <c r="F528" s="39"/>
      <c r="G528" s="509" t="e">
        <f t="shared" si="11"/>
        <v>#DIV/0!</v>
      </c>
    </row>
    <row r="529" spans="1:7" s="143" customFormat="1" ht="12.75" hidden="1">
      <c r="A529" s="203"/>
      <c r="B529" s="250"/>
      <c r="C529" s="571" t="s">
        <v>675</v>
      </c>
      <c r="D529" s="588"/>
      <c r="E529" s="176"/>
      <c r="F529" s="176"/>
      <c r="G529" s="509" t="e">
        <f t="shared" si="11"/>
        <v>#DIV/0!</v>
      </c>
    </row>
    <row r="530" spans="1:7" s="143" customFormat="1" ht="12.75" hidden="1">
      <c r="A530" s="203"/>
      <c r="B530" s="250"/>
      <c r="C530" s="571" t="s">
        <v>676</v>
      </c>
      <c r="D530" s="588">
        <f>D519*0.33</f>
        <v>120988.56000000001</v>
      </c>
      <c r="E530" s="176">
        <f>E519*0.33</f>
        <v>125525.40000000001</v>
      </c>
      <c r="F530" s="176">
        <f>F519*0.33</f>
        <v>0</v>
      </c>
      <c r="G530" s="509">
        <f t="shared" si="11"/>
        <v>-1</v>
      </c>
    </row>
    <row r="531" spans="1:7" s="143" customFormat="1" ht="12.75" hidden="1">
      <c r="A531" s="203"/>
      <c r="B531" s="250"/>
      <c r="C531" s="571" t="s">
        <v>677</v>
      </c>
      <c r="D531" s="588">
        <f>D519*0.005</f>
        <v>1833.16</v>
      </c>
      <c r="E531" s="176">
        <f>E519*0.005</f>
        <v>1901.9</v>
      </c>
      <c r="F531" s="176">
        <f>F519*0.005</f>
        <v>0</v>
      </c>
      <c r="G531" s="509">
        <f t="shared" si="11"/>
        <v>-1</v>
      </c>
    </row>
    <row r="532" spans="1:7" s="143" customFormat="1" ht="12.75">
      <c r="A532" s="57"/>
      <c r="B532" s="188" t="s">
        <v>839</v>
      </c>
      <c r="C532" s="57" t="s">
        <v>678</v>
      </c>
      <c r="D532" s="522">
        <f>D533+D548+D554+D561+D575+D582+D589+D594+D595+D600+D603</f>
        <v>172600</v>
      </c>
      <c r="E532" s="522">
        <f>E533+E548+E554+E561+E575+E582+E589+E594+E595+E600+E603</f>
        <v>172600</v>
      </c>
      <c r="F532" s="522">
        <v>173000</v>
      </c>
      <c r="G532" s="509">
        <f t="shared" si="11"/>
        <v>0.002317497103128621</v>
      </c>
    </row>
    <row r="533" spans="1:7" s="143" customFormat="1" ht="12.75" hidden="1">
      <c r="A533" s="203"/>
      <c r="B533" s="250"/>
      <c r="C533" s="203" t="s">
        <v>940</v>
      </c>
      <c r="D533" s="176">
        <v>26000</v>
      </c>
      <c r="E533" s="176">
        <v>26000</v>
      </c>
      <c r="F533" s="176">
        <f>SUM(F534:F547)</f>
        <v>0</v>
      </c>
      <c r="G533" s="509">
        <f t="shared" si="11"/>
        <v>-1</v>
      </c>
    </row>
    <row r="534" spans="1:7" s="143" customFormat="1" ht="12.75" hidden="1">
      <c r="A534" s="57"/>
      <c r="B534" s="148"/>
      <c r="C534" s="581" t="s">
        <v>73</v>
      </c>
      <c r="D534" s="39"/>
      <c r="E534" s="39"/>
      <c r="F534" s="39"/>
      <c r="G534" s="509" t="e">
        <f t="shared" si="11"/>
        <v>#DIV/0!</v>
      </c>
    </row>
    <row r="535" spans="1:7" s="143" customFormat="1" ht="12.75" hidden="1">
      <c r="A535" s="57"/>
      <c r="B535" s="148"/>
      <c r="C535" s="581" t="s">
        <v>74</v>
      </c>
      <c r="D535" s="39"/>
      <c r="E535" s="39"/>
      <c r="F535" s="39"/>
      <c r="G535" s="509" t="e">
        <f t="shared" si="11"/>
        <v>#DIV/0!</v>
      </c>
    </row>
    <row r="536" spans="1:7" s="143" customFormat="1" ht="12.75" hidden="1">
      <c r="A536" s="57"/>
      <c r="B536" s="148"/>
      <c r="C536" s="581" t="s">
        <v>75</v>
      </c>
      <c r="D536" s="39"/>
      <c r="E536" s="39"/>
      <c r="F536" s="39"/>
      <c r="G536" s="509" t="e">
        <f t="shared" si="11"/>
        <v>#DIV/0!</v>
      </c>
    </row>
    <row r="537" spans="1:7" s="143" customFormat="1" ht="12.75" hidden="1">
      <c r="A537" s="57"/>
      <c r="B537" s="148"/>
      <c r="C537" s="581" t="s">
        <v>270</v>
      </c>
      <c r="D537" s="39"/>
      <c r="E537" s="39"/>
      <c r="F537" s="39"/>
      <c r="G537" s="509" t="e">
        <f t="shared" si="11"/>
        <v>#DIV/0!</v>
      </c>
    </row>
    <row r="538" spans="1:7" s="143" customFormat="1" ht="12.75" hidden="1">
      <c r="A538" s="57"/>
      <c r="B538" s="148"/>
      <c r="C538" s="581" t="s">
        <v>77</v>
      </c>
      <c r="D538" s="39"/>
      <c r="E538" s="39"/>
      <c r="F538" s="39"/>
      <c r="G538" s="509" t="e">
        <f t="shared" si="11"/>
        <v>#DIV/0!</v>
      </c>
    </row>
    <row r="539" spans="1:7" s="143" customFormat="1" ht="12.75" hidden="1">
      <c r="A539" s="57"/>
      <c r="B539" s="148"/>
      <c r="C539" s="581" t="s">
        <v>224</v>
      </c>
      <c r="D539" s="39"/>
      <c r="E539" s="39"/>
      <c r="F539" s="39"/>
      <c r="G539" s="509" t="e">
        <f t="shared" si="11"/>
        <v>#DIV/0!</v>
      </c>
    </row>
    <row r="540" spans="1:7" s="143" customFormat="1" ht="12.75" hidden="1">
      <c r="A540" s="57"/>
      <c r="B540" s="148"/>
      <c r="C540" s="581" t="s">
        <v>78</v>
      </c>
      <c r="D540" s="39"/>
      <c r="E540" s="39"/>
      <c r="F540" s="39"/>
      <c r="G540" s="509" t="e">
        <f t="shared" si="11"/>
        <v>#DIV/0!</v>
      </c>
    </row>
    <row r="541" spans="1:7" s="143" customFormat="1" ht="12.75" hidden="1">
      <c r="A541" s="57"/>
      <c r="B541" s="148"/>
      <c r="C541" s="581" t="s">
        <v>79</v>
      </c>
      <c r="D541" s="39"/>
      <c r="E541" s="39"/>
      <c r="F541" s="39"/>
      <c r="G541" s="509" t="e">
        <f aca="true" t="shared" si="12" ref="G541:G604">(F541-E541)/E541</f>
        <v>#DIV/0!</v>
      </c>
    </row>
    <row r="542" spans="1:7" s="143" customFormat="1" ht="12.75" hidden="1">
      <c r="A542" s="57"/>
      <c r="B542" s="148"/>
      <c r="C542" s="581" t="s">
        <v>80</v>
      </c>
      <c r="D542" s="39"/>
      <c r="E542" s="39"/>
      <c r="F542" s="39"/>
      <c r="G542" s="509" t="e">
        <f t="shared" si="12"/>
        <v>#DIV/0!</v>
      </c>
    </row>
    <row r="543" spans="1:7" s="143" customFormat="1" ht="12.75" hidden="1">
      <c r="A543" s="57"/>
      <c r="B543" s="148"/>
      <c r="C543" s="581" t="s">
        <v>81</v>
      </c>
      <c r="D543" s="39"/>
      <c r="E543" s="39"/>
      <c r="F543" s="39"/>
      <c r="G543" s="509" t="e">
        <f t="shared" si="12"/>
        <v>#DIV/0!</v>
      </c>
    </row>
    <row r="544" spans="1:7" s="143" customFormat="1" ht="12.75" hidden="1">
      <c r="A544" s="57"/>
      <c r="B544" s="148"/>
      <c r="C544" s="581" t="s">
        <v>82</v>
      </c>
      <c r="D544" s="39"/>
      <c r="E544" s="39"/>
      <c r="F544" s="39"/>
      <c r="G544" s="509" t="e">
        <f t="shared" si="12"/>
        <v>#DIV/0!</v>
      </c>
    </row>
    <row r="545" spans="1:7" s="143" customFormat="1" ht="12.75" hidden="1">
      <c r="A545" s="57"/>
      <c r="B545" s="148"/>
      <c r="C545" s="581" t="s">
        <v>129</v>
      </c>
      <c r="D545" s="39"/>
      <c r="E545" s="39"/>
      <c r="F545" s="39"/>
      <c r="G545" s="509" t="e">
        <f t="shared" si="12"/>
        <v>#DIV/0!</v>
      </c>
    </row>
    <row r="546" spans="1:7" s="143" customFormat="1" ht="12.75" hidden="1">
      <c r="A546" s="57"/>
      <c r="B546" s="148"/>
      <c r="C546" s="581" t="s">
        <v>83</v>
      </c>
      <c r="D546" s="39"/>
      <c r="E546" s="39"/>
      <c r="F546" s="39"/>
      <c r="G546" s="509" t="e">
        <f t="shared" si="12"/>
        <v>#DIV/0!</v>
      </c>
    </row>
    <row r="547" spans="1:7" s="143" customFormat="1" ht="12.75" hidden="1">
      <c r="A547" s="57"/>
      <c r="B547" s="148"/>
      <c r="C547" s="581" t="s">
        <v>84</v>
      </c>
      <c r="D547" s="39"/>
      <c r="E547" s="39"/>
      <c r="F547" s="39"/>
      <c r="G547" s="509" t="e">
        <f t="shared" si="12"/>
        <v>#DIV/0!</v>
      </c>
    </row>
    <row r="548" spans="1:7" s="143" customFormat="1" ht="12.75" hidden="1">
      <c r="A548" s="203"/>
      <c r="B548" s="579"/>
      <c r="C548" s="197" t="s">
        <v>679</v>
      </c>
      <c r="D548" s="176">
        <v>6000</v>
      </c>
      <c r="E548" s="176">
        <v>6000</v>
      </c>
      <c r="F548" s="176">
        <f>SUM(F549:F553)</f>
        <v>0</v>
      </c>
      <c r="G548" s="509">
        <f t="shared" si="12"/>
        <v>-1</v>
      </c>
    </row>
    <row r="549" spans="1:7" s="143" customFormat="1" ht="12.75" hidden="1">
      <c r="A549" s="203"/>
      <c r="B549" s="579"/>
      <c r="C549" s="581" t="s">
        <v>85</v>
      </c>
      <c r="D549" s="176"/>
      <c r="E549" s="176"/>
      <c r="F549" s="176"/>
      <c r="G549" s="509" t="e">
        <f t="shared" si="12"/>
        <v>#DIV/0!</v>
      </c>
    </row>
    <row r="550" spans="1:7" s="143" customFormat="1" ht="12.75" hidden="1">
      <c r="A550" s="203"/>
      <c r="B550" s="579"/>
      <c r="C550" s="581" t="s">
        <v>86</v>
      </c>
      <c r="D550" s="176"/>
      <c r="E550" s="176"/>
      <c r="F550" s="176"/>
      <c r="G550" s="509" t="e">
        <f t="shared" si="12"/>
        <v>#DIV/0!</v>
      </c>
    </row>
    <row r="551" spans="1:7" s="143" customFormat="1" ht="12.75" hidden="1">
      <c r="A551" s="203"/>
      <c r="B551" s="579"/>
      <c r="C551" s="581" t="s">
        <v>87</v>
      </c>
      <c r="D551" s="176"/>
      <c r="E551" s="176"/>
      <c r="F551" s="176"/>
      <c r="G551" s="509" t="e">
        <f t="shared" si="12"/>
        <v>#DIV/0!</v>
      </c>
    </row>
    <row r="552" spans="1:7" s="143" customFormat="1" ht="12.75" hidden="1">
      <c r="A552" s="57"/>
      <c r="B552" s="148"/>
      <c r="C552" s="581" t="s">
        <v>88</v>
      </c>
      <c r="D552" s="39"/>
      <c r="E552" s="39"/>
      <c r="F552" s="39"/>
      <c r="G552" s="509" t="e">
        <f t="shared" si="12"/>
        <v>#DIV/0!</v>
      </c>
    </row>
    <row r="553" spans="1:7" s="143" customFormat="1" ht="12.75" hidden="1">
      <c r="A553" s="57"/>
      <c r="B553" s="148"/>
      <c r="C553" s="581" t="s">
        <v>89</v>
      </c>
      <c r="D553" s="39"/>
      <c r="E553" s="39"/>
      <c r="F553" s="39"/>
      <c r="G553" s="509" t="e">
        <f t="shared" si="12"/>
        <v>#DIV/0!</v>
      </c>
    </row>
    <row r="554" spans="1:7" s="143" customFormat="1" ht="12.75" hidden="1">
      <c r="A554" s="203"/>
      <c r="B554" s="579"/>
      <c r="C554" s="203" t="s">
        <v>680</v>
      </c>
      <c r="D554" s="176">
        <v>9000</v>
      </c>
      <c r="E554" s="176">
        <v>9000</v>
      </c>
      <c r="F554" s="176">
        <f>SUM(F555:F560)</f>
        <v>0</v>
      </c>
      <c r="G554" s="509">
        <f t="shared" si="12"/>
        <v>-1</v>
      </c>
    </row>
    <row r="555" spans="1:7" s="143" customFormat="1" ht="12.75" hidden="1">
      <c r="A555" s="57"/>
      <c r="B555" s="148"/>
      <c r="C555" s="581" t="s">
        <v>943</v>
      </c>
      <c r="D555" s="39"/>
      <c r="E555" s="39"/>
      <c r="F555" s="39"/>
      <c r="G555" s="509" t="e">
        <f t="shared" si="12"/>
        <v>#DIV/0!</v>
      </c>
    </row>
    <row r="556" spans="1:7" s="143" customFormat="1" ht="12.75" hidden="1">
      <c r="A556" s="57"/>
      <c r="B556" s="148"/>
      <c r="C556" s="581" t="s">
        <v>90</v>
      </c>
      <c r="D556" s="39"/>
      <c r="E556" s="39"/>
      <c r="F556" s="39"/>
      <c r="G556" s="509" t="e">
        <f t="shared" si="12"/>
        <v>#DIV/0!</v>
      </c>
    </row>
    <row r="557" spans="1:7" s="143" customFormat="1" ht="12.75" hidden="1">
      <c r="A557" s="57"/>
      <c r="B557" s="148"/>
      <c r="C557" s="581" t="s">
        <v>130</v>
      </c>
      <c r="D557" s="39"/>
      <c r="E557" s="39"/>
      <c r="F557" s="310"/>
      <c r="G557" s="509" t="e">
        <f t="shared" si="12"/>
        <v>#DIV/0!</v>
      </c>
    </row>
    <row r="558" spans="1:7" s="143" customFormat="1" ht="12.75" hidden="1">
      <c r="A558" s="57"/>
      <c r="B558" s="148"/>
      <c r="C558" s="581" t="s">
        <v>941</v>
      </c>
      <c r="D558" s="39"/>
      <c r="E558" s="39"/>
      <c r="F558" s="310"/>
      <c r="G558" s="509" t="e">
        <f t="shared" si="12"/>
        <v>#DIV/0!</v>
      </c>
    </row>
    <row r="559" spans="1:7" s="143" customFormat="1" ht="12.75" hidden="1">
      <c r="A559" s="57"/>
      <c r="B559" s="148"/>
      <c r="C559" s="581" t="s">
        <v>131</v>
      </c>
      <c r="D559" s="39"/>
      <c r="E559" s="39"/>
      <c r="F559" s="310"/>
      <c r="G559" s="509" t="e">
        <f t="shared" si="12"/>
        <v>#DIV/0!</v>
      </c>
    </row>
    <row r="560" spans="1:7" s="143" customFormat="1" ht="12.75" hidden="1">
      <c r="A560" s="57"/>
      <c r="B560" s="148"/>
      <c r="C560" s="581" t="s">
        <v>942</v>
      </c>
      <c r="D560" s="39"/>
      <c r="E560" s="39"/>
      <c r="F560" s="310"/>
      <c r="G560" s="509" t="e">
        <f t="shared" si="12"/>
        <v>#DIV/0!</v>
      </c>
    </row>
    <row r="561" spans="1:7" s="143" customFormat="1" ht="12.75" hidden="1">
      <c r="A561" s="203"/>
      <c r="B561" s="579"/>
      <c r="C561" s="571" t="s">
        <v>681</v>
      </c>
      <c r="D561" s="176">
        <v>74100</v>
      </c>
      <c r="E561" s="176">
        <v>74100</v>
      </c>
      <c r="F561" s="176">
        <f>SUM(F562:F574)</f>
        <v>0</v>
      </c>
      <c r="G561" s="509">
        <f t="shared" si="12"/>
        <v>-1</v>
      </c>
    </row>
    <row r="562" spans="1:7" s="143" customFormat="1" ht="12.75" hidden="1">
      <c r="A562" s="57"/>
      <c r="B562" s="148"/>
      <c r="C562" s="581" t="s">
        <v>91</v>
      </c>
      <c r="D562" s="39"/>
      <c r="E562" s="39"/>
      <c r="F562" s="39"/>
      <c r="G562" s="509" t="e">
        <f t="shared" si="12"/>
        <v>#DIV/0!</v>
      </c>
    </row>
    <row r="563" spans="1:7" s="143" customFormat="1" ht="12.75" hidden="1">
      <c r="A563" s="57"/>
      <c r="B563" s="148"/>
      <c r="C563" s="581" t="s">
        <v>791</v>
      </c>
      <c r="D563" s="39"/>
      <c r="E563" s="39"/>
      <c r="F563" s="39"/>
      <c r="G563" s="509" t="e">
        <f t="shared" si="12"/>
        <v>#DIV/0!</v>
      </c>
    </row>
    <row r="564" spans="1:7" s="143" customFormat="1" ht="12.75" hidden="1">
      <c r="A564" s="57"/>
      <c r="B564" s="148"/>
      <c r="C564" s="581" t="s">
        <v>92</v>
      </c>
      <c r="D564" s="39"/>
      <c r="E564" s="39"/>
      <c r="F564" s="39"/>
      <c r="G564" s="509" t="e">
        <f t="shared" si="12"/>
        <v>#DIV/0!</v>
      </c>
    </row>
    <row r="565" spans="1:7" s="143" customFormat="1" ht="12.75" hidden="1">
      <c r="A565" s="57"/>
      <c r="B565" s="148"/>
      <c r="C565" s="581" t="s">
        <v>132</v>
      </c>
      <c r="D565" s="39"/>
      <c r="E565" s="39"/>
      <c r="F565" s="39"/>
      <c r="G565" s="509" t="e">
        <f t="shared" si="12"/>
        <v>#DIV/0!</v>
      </c>
    </row>
    <row r="566" spans="1:7" s="143" customFormat="1" ht="12.75" hidden="1">
      <c r="A566" s="57"/>
      <c r="B566" s="148"/>
      <c r="C566" s="581" t="s">
        <v>93</v>
      </c>
      <c r="D566" s="39"/>
      <c r="E566" s="39"/>
      <c r="F566" s="39"/>
      <c r="G566" s="509" t="e">
        <f t="shared" si="12"/>
        <v>#DIV/0!</v>
      </c>
    </row>
    <row r="567" spans="1:7" s="143" customFormat="1" ht="12.75" hidden="1">
      <c r="A567" s="57"/>
      <c r="B567" s="148"/>
      <c r="C567" s="581" t="s">
        <v>94</v>
      </c>
      <c r="D567" s="39"/>
      <c r="E567" s="39"/>
      <c r="F567" s="39"/>
      <c r="G567" s="509" t="e">
        <f t="shared" si="12"/>
        <v>#DIV/0!</v>
      </c>
    </row>
    <row r="568" spans="1:7" s="143" customFormat="1" ht="12.75" hidden="1">
      <c r="A568" s="57"/>
      <c r="B568" s="148"/>
      <c r="C568" s="581" t="s">
        <v>95</v>
      </c>
      <c r="D568" s="39"/>
      <c r="E568" s="39"/>
      <c r="F568" s="39"/>
      <c r="G568" s="509" t="e">
        <f t="shared" si="12"/>
        <v>#DIV/0!</v>
      </c>
    </row>
    <row r="569" spans="1:7" s="143" customFormat="1" ht="12.75" hidden="1">
      <c r="A569" s="57"/>
      <c r="B569" s="148"/>
      <c r="C569" s="581" t="s">
        <v>98</v>
      </c>
      <c r="D569" s="39"/>
      <c r="E569" s="39"/>
      <c r="F569" s="39"/>
      <c r="G569" s="509" t="e">
        <f t="shared" si="12"/>
        <v>#DIV/0!</v>
      </c>
    </row>
    <row r="570" spans="1:7" s="143" customFormat="1" ht="12.75" hidden="1">
      <c r="A570" s="57"/>
      <c r="B570" s="148"/>
      <c r="C570" s="581" t="s">
        <v>96</v>
      </c>
      <c r="D570" s="39"/>
      <c r="E570" s="39"/>
      <c r="F570" s="39"/>
      <c r="G570" s="509" t="e">
        <f t="shared" si="12"/>
        <v>#DIV/0!</v>
      </c>
    </row>
    <row r="571" spans="1:7" s="143" customFormat="1" ht="12.75" hidden="1">
      <c r="A571" s="57"/>
      <c r="B571" s="148"/>
      <c r="C571" s="581" t="s">
        <v>97</v>
      </c>
      <c r="D571" s="39"/>
      <c r="E571" s="39"/>
      <c r="F571" s="39"/>
      <c r="G571" s="509" t="e">
        <f t="shared" si="12"/>
        <v>#DIV/0!</v>
      </c>
    </row>
    <row r="572" spans="1:7" s="143" customFormat="1" ht="12.75" hidden="1">
      <c r="A572" s="57"/>
      <c r="B572" s="148"/>
      <c r="C572" s="581" t="s">
        <v>115</v>
      </c>
      <c r="D572" s="39"/>
      <c r="E572" s="39"/>
      <c r="F572" s="39"/>
      <c r="G572" s="509" t="e">
        <f t="shared" si="12"/>
        <v>#DIV/0!</v>
      </c>
    </row>
    <row r="573" spans="1:7" s="143" customFormat="1" ht="12.75" hidden="1">
      <c r="A573" s="57"/>
      <c r="B573" s="148"/>
      <c r="C573" s="521" t="s">
        <v>133</v>
      </c>
      <c r="D573" s="39"/>
      <c r="E573" s="39"/>
      <c r="F573" s="39"/>
      <c r="G573" s="509" t="e">
        <f t="shared" si="12"/>
        <v>#DIV/0!</v>
      </c>
    </row>
    <row r="574" spans="1:7" s="143" customFormat="1" ht="12.75" hidden="1">
      <c r="A574" s="57"/>
      <c r="B574" s="148"/>
      <c r="C574" s="521" t="s">
        <v>134</v>
      </c>
      <c r="D574" s="39"/>
      <c r="E574" s="39"/>
      <c r="F574" s="39"/>
      <c r="G574" s="509" t="e">
        <f t="shared" si="12"/>
        <v>#DIV/0!</v>
      </c>
    </row>
    <row r="575" spans="1:7" s="143" customFormat="1" ht="12.75" hidden="1">
      <c r="A575" s="203"/>
      <c r="B575" s="579"/>
      <c r="C575" s="197" t="s">
        <v>682</v>
      </c>
      <c r="D575" s="176">
        <v>6000</v>
      </c>
      <c r="E575" s="176">
        <v>6000</v>
      </c>
      <c r="F575" s="176">
        <f>SUM(F576:F581)</f>
        <v>0</v>
      </c>
      <c r="G575" s="509">
        <f t="shared" si="12"/>
        <v>-1</v>
      </c>
    </row>
    <row r="576" spans="1:7" s="143" customFormat="1" ht="12.75" hidden="1">
      <c r="A576" s="57"/>
      <c r="B576" s="148"/>
      <c r="C576" s="581" t="s">
        <v>116</v>
      </c>
      <c r="D576" s="39"/>
      <c r="E576" s="39"/>
      <c r="F576" s="39"/>
      <c r="G576" s="509" t="e">
        <f t="shared" si="12"/>
        <v>#DIV/0!</v>
      </c>
    </row>
    <row r="577" spans="1:7" s="143" customFormat="1" ht="12.75" hidden="1">
      <c r="A577" s="57"/>
      <c r="B577" s="148"/>
      <c r="C577" s="581" t="s">
        <v>117</v>
      </c>
      <c r="D577" s="39"/>
      <c r="E577" s="39"/>
      <c r="F577" s="39"/>
      <c r="G577" s="509" t="e">
        <f t="shared" si="12"/>
        <v>#DIV/0!</v>
      </c>
    </row>
    <row r="578" spans="1:7" s="143" customFormat="1" ht="12.75" hidden="1">
      <c r="A578" s="57"/>
      <c r="B578" s="148"/>
      <c r="C578" s="581" t="s">
        <v>118</v>
      </c>
      <c r="D578" s="39"/>
      <c r="E578" s="39"/>
      <c r="F578" s="39"/>
      <c r="G578" s="509" t="e">
        <f t="shared" si="12"/>
        <v>#DIV/0!</v>
      </c>
    </row>
    <row r="579" spans="1:7" s="143" customFormat="1" ht="12.75" hidden="1">
      <c r="A579" s="57"/>
      <c r="B579" s="148"/>
      <c r="C579" s="581" t="s">
        <v>119</v>
      </c>
      <c r="D579" s="39"/>
      <c r="E579" s="39"/>
      <c r="F579" s="39"/>
      <c r="G579" s="509" t="e">
        <f t="shared" si="12"/>
        <v>#DIV/0!</v>
      </c>
    </row>
    <row r="580" spans="1:7" s="143" customFormat="1" ht="12.75" hidden="1">
      <c r="A580" s="57"/>
      <c r="B580" s="148"/>
      <c r="C580" s="581" t="s">
        <v>135</v>
      </c>
      <c r="D580" s="39"/>
      <c r="E580" s="39"/>
      <c r="F580" s="39"/>
      <c r="G580" s="509" t="e">
        <f t="shared" si="12"/>
        <v>#DIV/0!</v>
      </c>
    </row>
    <row r="581" spans="1:7" s="143" customFormat="1" ht="12.75" hidden="1">
      <c r="A581" s="57"/>
      <c r="B581" s="148"/>
      <c r="C581" s="581" t="s">
        <v>120</v>
      </c>
      <c r="D581" s="39"/>
      <c r="E581" s="39"/>
      <c r="F581" s="39"/>
      <c r="G581" s="509" t="e">
        <f t="shared" si="12"/>
        <v>#DIV/0!</v>
      </c>
    </row>
    <row r="582" spans="1:7" s="143" customFormat="1" ht="12.75" hidden="1">
      <c r="A582" s="203"/>
      <c r="B582" s="579"/>
      <c r="C582" s="203" t="s">
        <v>683</v>
      </c>
      <c r="D582" s="176">
        <v>6000</v>
      </c>
      <c r="E582" s="176">
        <v>6000</v>
      </c>
      <c r="F582" s="176">
        <f>SUM(F583:F588)</f>
        <v>0</v>
      </c>
      <c r="G582" s="509">
        <f t="shared" si="12"/>
        <v>-1</v>
      </c>
    </row>
    <row r="583" spans="1:7" s="143" customFormat="1" ht="12.75" hidden="1">
      <c r="A583" s="57"/>
      <c r="B583" s="148"/>
      <c r="C583" s="581" t="s">
        <v>136</v>
      </c>
      <c r="D583" s="39"/>
      <c r="E583" s="39"/>
      <c r="F583" s="39"/>
      <c r="G583" s="509" t="e">
        <f t="shared" si="12"/>
        <v>#DIV/0!</v>
      </c>
    </row>
    <row r="584" spans="1:7" s="143" customFormat="1" ht="12.75" hidden="1">
      <c r="A584" s="57"/>
      <c r="B584" s="148"/>
      <c r="C584" s="581" t="s">
        <v>137</v>
      </c>
      <c r="D584" s="39"/>
      <c r="E584" s="39"/>
      <c r="F584" s="39"/>
      <c r="G584" s="509" t="e">
        <f t="shared" si="12"/>
        <v>#DIV/0!</v>
      </c>
    </row>
    <row r="585" spans="1:7" s="143" customFormat="1" ht="12.75" hidden="1">
      <c r="A585" s="57"/>
      <c r="B585" s="148"/>
      <c r="C585" s="581" t="s">
        <v>138</v>
      </c>
      <c r="D585" s="39"/>
      <c r="E585" s="39"/>
      <c r="F585" s="39"/>
      <c r="G585" s="509" t="e">
        <f t="shared" si="12"/>
        <v>#DIV/0!</v>
      </c>
    </row>
    <row r="586" spans="1:7" s="143" customFormat="1" ht="12.75" hidden="1">
      <c r="A586" s="57"/>
      <c r="B586" s="148"/>
      <c r="C586" s="581" t="s">
        <v>954</v>
      </c>
      <c r="D586" s="39"/>
      <c r="E586" s="39"/>
      <c r="F586" s="39"/>
      <c r="G586" s="509" t="e">
        <f t="shared" si="12"/>
        <v>#DIV/0!</v>
      </c>
    </row>
    <row r="587" spans="1:7" s="143" customFormat="1" ht="12.75" hidden="1">
      <c r="A587" s="57"/>
      <c r="B587" s="148"/>
      <c r="C587" s="581" t="s">
        <v>139</v>
      </c>
      <c r="D587" s="39"/>
      <c r="E587" s="39"/>
      <c r="F587" s="39"/>
      <c r="G587" s="509" t="e">
        <f t="shared" si="12"/>
        <v>#DIV/0!</v>
      </c>
    </row>
    <row r="588" spans="1:7" s="143" customFormat="1" ht="12.75" hidden="1">
      <c r="A588" s="57"/>
      <c r="B588" s="148"/>
      <c r="C588" s="581" t="s">
        <v>140</v>
      </c>
      <c r="D588" s="39"/>
      <c r="E588" s="39"/>
      <c r="F588" s="39"/>
      <c r="G588" s="509" t="e">
        <f t="shared" si="12"/>
        <v>#DIV/0!</v>
      </c>
    </row>
    <row r="589" spans="1:7" s="143" customFormat="1" ht="12.75" hidden="1">
      <c r="A589" s="203"/>
      <c r="B589" s="579"/>
      <c r="C589" s="203" t="s">
        <v>684</v>
      </c>
      <c r="D589" s="176">
        <v>6000</v>
      </c>
      <c r="E589" s="176">
        <v>6000</v>
      </c>
      <c r="F589" s="176">
        <f>SUM(F590:F593)</f>
        <v>0</v>
      </c>
      <c r="G589" s="509">
        <f t="shared" si="12"/>
        <v>-1</v>
      </c>
    </row>
    <row r="590" spans="1:7" s="143" customFormat="1" ht="12.75" hidden="1">
      <c r="A590" s="57"/>
      <c r="B590" s="148"/>
      <c r="C590" s="581" t="s">
        <v>121</v>
      </c>
      <c r="D590" s="39"/>
      <c r="E590" s="39"/>
      <c r="F590" s="39"/>
      <c r="G590" s="509" t="e">
        <f t="shared" si="12"/>
        <v>#DIV/0!</v>
      </c>
    </row>
    <row r="591" spans="1:7" s="143" customFormat="1" ht="12.75" hidden="1">
      <c r="A591" s="57"/>
      <c r="B591" s="148"/>
      <c r="C591" s="581" t="s">
        <v>141</v>
      </c>
      <c r="D591" s="39"/>
      <c r="E591" s="39"/>
      <c r="F591" s="39"/>
      <c r="G591" s="509" t="e">
        <f t="shared" si="12"/>
        <v>#DIV/0!</v>
      </c>
    </row>
    <row r="592" spans="1:7" s="143" customFormat="1" ht="12.75" hidden="1">
      <c r="A592" s="57"/>
      <c r="B592" s="148"/>
      <c r="C592" s="581" t="s">
        <v>122</v>
      </c>
      <c r="D592" s="39"/>
      <c r="E592" s="39"/>
      <c r="F592" s="39"/>
      <c r="G592" s="509" t="e">
        <f t="shared" si="12"/>
        <v>#DIV/0!</v>
      </c>
    </row>
    <row r="593" spans="1:7" s="143" customFormat="1" ht="12.75" hidden="1">
      <c r="A593" s="57"/>
      <c r="B593" s="148"/>
      <c r="C593" s="521" t="s">
        <v>142</v>
      </c>
      <c r="D593" s="39"/>
      <c r="E593" s="39"/>
      <c r="F593" s="39"/>
      <c r="G593" s="509" t="e">
        <f t="shared" si="12"/>
        <v>#DIV/0!</v>
      </c>
    </row>
    <row r="594" spans="1:7" s="143" customFormat="1" ht="12.75" hidden="1">
      <c r="A594" s="203"/>
      <c r="B594" s="579"/>
      <c r="C594" s="197" t="s">
        <v>946</v>
      </c>
      <c r="D594" s="176">
        <v>0</v>
      </c>
      <c r="E594" s="176">
        <v>0</v>
      </c>
      <c r="F594" s="176">
        <v>0</v>
      </c>
      <c r="G594" s="509" t="e">
        <f t="shared" si="12"/>
        <v>#DIV/0!</v>
      </c>
    </row>
    <row r="595" spans="1:7" s="143" customFormat="1" ht="12.75" hidden="1">
      <c r="A595" s="203"/>
      <c r="B595" s="579"/>
      <c r="C595" s="197" t="s">
        <v>685</v>
      </c>
      <c r="D595" s="176">
        <f>SUM(D596:D599)</f>
        <v>0</v>
      </c>
      <c r="E595" s="176">
        <f>SUM(E596:E599)</f>
        <v>0</v>
      </c>
      <c r="F595" s="176">
        <f>SUM(F596:F599)</f>
        <v>0</v>
      </c>
      <c r="G595" s="509" t="e">
        <f t="shared" si="12"/>
        <v>#DIV/0!</v>
      </c>
    </row>
    <row r="596" spans="1:7" s="143" customFormat="1" ht="12.75" hidden="1">
      <c r="A596" s="203"/>
      <c r="B596" s="579"/>
      <c r="C596" s="521" t="s">
        <v>144</v>
      </c>
      <c r="D596" s="176"/>
      <c r="E596" s="176"/>
      <c r="F596" s="176"/>
      <c r="G596" s="509" t="e">
        <f t="shared" si="12"/>
        <v>#DIV/0!</v>
      </c>
    </row>
    <row r="597" spans="1:7" s="143" customFormat="1" ht="12.75" hidden="1">
      <c r="A597" s="203"/>
      <c r="B597" s="579"/>
      <c r="C597" s="521" t="s">
        <v>143</v>
      </c>
      <c r="D597" s="176"/>
      <c r="E597" s="176"/>
      <c r="F597" s="176"/>
      <c r="G597" s="509" t="e">
        <f t="shared" si="12"/>
        <v>#DIV/0!</v>
      </c>
    </row>
    <row r="598" spans="1:7" s="143" customFormat="1" ht="12.75" hidden="1">
      <c r="A598" s="203"/>
      <c r="B598" s="579"/>
      <c r="C598" s="521" t="s">
        <v>145</v>
      </c>
      <c r="D598" s="176"/>
      <c r="E598" s="176"/>
      <c r="F598" s="176"/>
      <c r="G598" s="509" t="e">
        <f t="shared" si="12"/>
        <v>#DIV/0!</v>
      </c>
    </row>
    <row r="599" spans="1:7" s="143" customFormat="1" ht="12.75" hidden="1">
      <c r="A599" s="57"/>
      <c r="B599" s="148"/>
      <c r="C599" s="521" t="s">
        <v>686</v>
      </c>
      <c r="D599" s="39"/>
      <c r="E599" s="39"/>
      <c r="F599" s="39"/>
      <c r="G599" s="509" t="e">
        <f t="shared" si="12"/>
        <v>#DIV/0!</v>
      </c>
    </row>
    <row r="600" spans="1:7" s="143" customFormat="1" ht="12.75" hidden="1">
      <c r="A600" s="203"/>
      <c r="B600" s="579"/>
      <c r="C600" s="571" t="s">
        <v>156</v>
      </c>
      <c r="D600" s="176">
        <v>3500</v>
      </c>
      <c r="E600" s="176">
        <v>3500</v>
      </c>
      <c r="F600" s="176">
        <f>SUM(F602)</f>
        <v>0</v>
      </c>
      <c r="G600" s="509">
        <f t="shared" si="12"/>
        <v>-1</v>
      </c>
    </row>
    <row r="601" spans="1:7" s="143" customFormat="1" ht="12.75" hidden="1">
      <c r="A601" s="203"/>
      <c r="B601" s="579"/>
      <c r="C601" s="57" t="s">
        <v>256</v>
      </c>
      <c r="D601" s="176"/>
      <c r="E601" s="176"/>
      <c r="F601" s="176"/>
      <c r="G601" s="509" t="e">
        <f t="shared" si="12"/>
        <v>#DIV/0!</v>
      </c>
    </row>
    <row r="602" spans="1:7" s="143" customFormat="1" ht="12.75" hidden="1">
      <c r="A602" s="57"/>
      <c r="B602" s="148"/>
      <c r="C602" s="521" t="s">
        <v>147</v>
      </c>
      <c r="D602" s="39"/>
      <c r="E602" s="39"/>
      <c r="F602" s="39"/>
      <c r="G602" s="509" t="e">
        <f t="shared" si="12"/>
        <v>#DIV/0!</v>
      </c>
    </row>
    <row r="603" spans="1:7" s="143" customFormat="1" ht="12.75" hidden="1">
      <c r="A603" s="203"/>
      <c r="B603" s="579"/>
      <c r="C603" s="571" t="s">
        <v>626</v>
      </c>
      <c r="D603" s="176">
        <v>36000</v>
      </c>
      <c r="E603" s="176">
        <v>36000</v>
      </c>
      <c r="F603" s="176">
        <f>SUM(F604:F610)</f>
        <v>0</v>
      </c>
      <c r="G603" s="509">
        <f t="shared" si="12"/>
        <v>-1</v>
      </c>
    </row>
    <row r="604" spans="1:7" s="143" customFormat="1" ht="12.75" hidden="1">
      <c r="A604" s="57"/>
      <c r="B604" s="148"/>
      <c r="C604" s="521" t="s">
        <v>155</v>
      </c>
      <c r="D604" s="39"/>
      <c r="E604" s="39"/>
      <c r="F604" s="39"/>
      <c r="G604" s="509" t="e">
        <f t="shared" si="12"/>
        <v>#DIV/0!</v>
      </c>
    </row>
    <row r="605" spans="1:7" s="143" customFormat="1" ht="12.75" hidden="1">
      <c r="A605" s="57"/>
      <c r="B605" s="148"/>
      <c r="C605" s="521" t="s">
        <v>149</v>
      </c>
      <c r="D605" s="39"/>
      <c r="E605" s="39"/>
      <c r="F605" s="39"/>
      <c r="G605" s="509" t="e">
        <f aca="true" t="shared" si="13" ref="G605:G668">(F605-E605)/E605</f>
        <v>#DIV/0!</v>
      </c>
    </row>
    <row r="606" spans="1:7" s="143" customFormat="1" ht="12.75" hidden="1">
      <c r="A606" s="57"/>
      <c r="B606" s="148"/>
      <c r="C606" s="521" t="s">
        <v>944</v>
      </c>
      <c r="D606" s="39"/>
      <c r="E606" s="39"/>
      <c r="F606" s="39"/>
      <c r="G606" s="509" t="e">
        <f t="shared" si="13"/>
        <v>#DIV/0!</v>
      </c>
    </row>
    <row r="607" spans="1:7" s="143" customFormat="1" ht="12.75" hidden="1">
      <c r="A607" s="57"/>
      <c r="B607" s="148"/>
      <c r="C607" s="521" t="s">
        <v>150</v>
      </c>
      <c r="D607" s="39"/>
      <c r="E607" s="39"/>
      <c r="F607" s="39"/>
      <c r="G607" s="509" t="e">
        <f t="shared" si="13"/>
        <v>#DIV/0!</v>
      </c>
    </row>
    <row r="608" spans="1:7" s="143" customFormat="1" ht="12.75" hidden="1">
      <c r="A608" s="57"/>
      <c r="B608" s="148"/>
      <c r="C608" s="521" t="s">
        <v>151</v>
      </c>
      <c r="D608" s="39"/>
      <c r="E608" s="39"/>
      <c r="F608" s="39"/>
      <c r="G608" s="509" t="e">
        <f t="shared" si="13"/>
        <v>#DIV/0!</v>
      </c>
    </row>
    <row r="609" spans="1:7" s="143" customFormat="1" ht="12.75" hidden="1">
      <c r="A609" s="57"/>
      <c r="B609" s="148"/>
      <c r="C609" s="571" t="s">
        <v>278</v>
      </c>
      <c r="D609" s="39"/>
      <c r="E609" s="39"/>
      <c r="F609" s="39"/>
      <c r="G609" s="509" t="e">
        <f t="shared" si="13"/>
        <v>#DIV/0!</v>
      </c>
    </row>
    <row r="610" spans="1:7" s="143" customFormat="1" ht="12.75" hidden="1">
      <c r="A610" s="57"/>
      <c r="B610" s="148"/>
      <c r="C610" s="521" t="s">
        <v>279</v>
      </c>
      <c r="D610" s="39"/>
      <c r="E610" s="39"/>
      <c r="F610" s="39"/>
      <c r="G610" s="509" t="e">
        <f t="shared" si="13"/>
        <v>#DIV/0!</v>
      </c>
    </row>
    <row r="611" spans="1:7" s="143" customFormat="1" ht="27.75" customHeight="1">
      <c r="A611" s="57"/>
      <c r="B611" s="188" t="s">
        <v>840</v>
      </c>
      <c r="C611" s="432" t="s">
        <v>772</v>
      </c>
      <c r="D611" s="39">
        <f>SUM(D612)</f>
        <v>0</v>
      </c>
      <c r="E611" s="39">
        <f>SUM(E612)</f>
        <v>430000</v>
      </c>
      <c r="F611" s="39">
        <v>150000</v>
      </c>
      <c r="G611" s="509">
        <f t="shared" si="13"/>
        <v>-0.6511627906976745</v>
      </c>
    </row>
    <row r="612" spans="1:7" s="143" customFormat="1" ht="12.75" hidden="1">
      <c r="A612" s="166"/>
      <c r="B612" s="245"/>
      <c r="C612" s="437" t="s">
        <v>687</v>
      </c>
      <c r="D612" s="276">
        <f>SUM(D613:D614)</f>
        <v>0</v>
      </c>
      <c r="E612" s="36">
        <f>SUM(E613:E614)</f>
        <v>430000</v>
      </c>
      <c r="F612" s="36">
        <f>SUM(F613:F614)</f>
        <v>0</v>
      </c>
      <c r="G612" s="509">
        <f t="shared" si="13"/>
        <v>-1</v>
      </c>
    </row>
    <row r="613" spans="1:7" s="143" customFormat="1" ht="12.75" hidden="1">
      <c r="A613" s="19"/>
      <c r="B613" s="40"/>
      <c r="C613" s="438" t="s">
        <v>280</v>
      </c>
      <c r="D613" s="73"/>
      <c r="E613" s="21">
        <v>170000</v>
      </c>
      <c r="F613" s="21"/>
      <c r="G613" s="509">
        <f t="shared" si="13"/>
        <v>-1</v>
      </c>
    </row>
    <row r="614" spans="1:7" s="336" customFormat="1" ht="12.75" hidden="1">
      <c r="A614" s="28"/>
      <c r="B614" s="40"/>
      <c r="C614" s="438" t="s">
        <v>491</v>
      </c>
      <c r="D614" s="72"/>
      <c r="E614" s="29">
        <v>260000</v>
      </c>
      <c r="F614" s="29"/>
      <c r="G614" s="509">
        <f t="shared" si="13"/>
        <v>-1</v>
      </c>
    </row>
    <row r="615" spans="1:7" s="336" customFormat="1" ht="12.75" hidden="1">
      <c r="A615" s="28"/>
      <c r="B615" s="40"/>
      <c r="C615" s="438" t="s">
        <v>389</v>
      </c>
      <c r="D615" s="72"/>
      <c r="E615" s="29"/>
      <c r="F615" s="29"/>
      <c r="G615" s="509" t="e">
        <f t="shared" si="13"/>
        <v>#DIV/0!</v>
      </c>
    </row>
    <row r="616" spans="1:7" s="336" customFormat="1" ht="12.75" hidden="1">
      <c r="A616" s="28"/>
      <c r="B616" s="40"/>
      <c r="C616" s="438" t="s">
        <v>390</v>
      </c>
      <c r="D616" s="72"/>
      <c r="E616" s="29"/>
      <c r="F616" s="29"/>
      <c r="G616" s="509" t="e">
        <f t="shared" si="13"/>
        <v>#DIV/0!</v>
      </c>
    </row>
    <row r="617" spans="1:7" ht="12.75">
      <c r="A617" s="166" t="s">
        <v>184</v>
      </c>
      <c r="B617" s="245"/>
      <c r="C617" s="469" t="s">
        <v>657</v>
      </c>
      <c r="D617" s="161">
        <f>SUM(D618,D714)</f>
        <v>1249880.8</v>
      </c>
      <c r="E617" s="161">
        <f>SUM(E618,E714)</f>
        <v>1514143.9</v>
      </c>
      <c r="F617" s="161">
        <f>SUM(F618,F714)</f>
        <v>1928395</v>
      </c>
      <c r="G617" s="509">
        <f t="shared" si="13"/>
        <v>0.2735876689131067</v>
      </c>
    </row>
    <row r="618" spans="1:7" ht="12.75">
      <c r="A618" s="173" t="s">
        <v>910</v>
      </c>
      <c r="B618" s="258"/>
      <c r="C618" s="441" t="s">
        <v>702</v>
      </c>
      <c r="D618" s="213">
        <f>SUM(D619+D633+D710)</f>
        <v>998880.8</v>
      </c>
      <c r="E618" s="213">
        <f>SUM(E619+E633+E710)</f>
        <v>1123143.9</v>
      </c>
      <c r="F618" s="213">
        <f>SUM(F619+F633+F710)</f>
        <v>1218395</v>
      </c>
      <c r="G618" s="509">
        <f t="shared" si="13"/>
        <v>0.08480756562004219</v>
      </c>
    </row>
    <row r="619" spans="1:7" ht="12.75">
      <c r="A619" s="57"/>
      <c r="B619" s="188" t="s">
        <v>838</v>
      </c>
      <c r="C619" s="57" t="s">
        <v>673</v>
      </c>
      <c r="D619" s="522">
        <f>SUM(D620,D629:D632)</f>
        <v>833680.8</v>
      </c>
      <c r="E619" s="522">
        <f>SUM(E620,E629:E632)</f>
        <v>953643.8999999999</v>
      </c>
      <c r="F619" s="522">
        <v>1048395</v>
      </c>
      <c r="G619" s="509">
        <f t="shared" si="13"/>
        <v>0.09935689831393049</v>
      </c>
    </row>
    <row r="620" spans="1:7" ht="12.75" hidden="1">
      <c r="A620" s="203"/>
      <c r="B620" s="250"/>
      <c r="C620" s="203" t="s">
        <v>947</v>
      </c>
      <c r="D620" s="176">
        <f>SUM(D621:D628)</f>
        <v>624480</v>
      </c>
      <c r="E620" s="176">
        <f>SUM(E621:E628)</f>
        <v>714340</v>
      </c>
      <c r="F620" s="176">
        <f>SUM(F621:F628)</f>
        <v>0</v>
      </c>
      <c r="G620" s="509">
        <f t="shared" si="13"/>
        <v>-1</v>
      </c>
    </row>
    <row r="621" spans="1:7" ht="12.75" hidden="1">
      <c r="A621" s="57"/>
      <c r="B621" s="148"/>
      <c r="C621" s="286" t="s">
        <v>126</v>
      </c>
      <c r="D621" s="39">
        <v>624480</v>
      </c>
      <c r="E621" s="172">
        <v>714340</v>
      </c>
      <c r="F621" s="39"/>
      <c r="G621" s="509">
        <f t="shared" si="13"/>
        <v>-1</v>
      </c>
    </row>
    <row r="622" spans="1:7" ht="12.75" hidden="1">
      <c r="A622" s="57"/>
      <c r="B622" s="148"/>
      <c r="C622" s="286" t="s">
        <v>127</v>
      </c>
      <c r="D622" s="39"/>
      <c r="E622" s="39"/>
      <c r="F622" s="39"/>
      <c r="G622" s="509" t="e">
        <f t="shared" si="13"/>
        <v>#DIV/0!</v>
      </c>
    </row>
    <row r="623" spans="1:7" ht="12.75" hidden="1">
      <c r="A623" s="57"/>
      <c r="B623" s="148"/>
      <c r="C623" s="286" t="s">
        <v>123</v>
      </c>
      <c r="D623" s="39"/>
      <c r="E623" s="39"/>
      <c r="F623" s="39"/>
      <c r="G623" s="509" t="e">
        <f t="shared" si="13"/>
        <v>#DIV/0!</v>
      </c>
    </row>
    <row r="624" spans="1:7" ht="12.75" hidden="1">
      <c r="A624" s="57"/>
      <c r="B624" s="148"/>
      <c r="C624" s="286" t="s">
        <v>124</v>
      </c>
      <c r="D624" s="39"/>
      <c r="E624" s="39"/>
      <c r="F624" s="39"/>
      <c r="G624" s="509" t="e">
        <f t="shared" si="13"/>
        <v>#DIV/0!</v>
      </c>
    </row>
    <row r="625" spans="1:7" ht="12.75" hidden="1">
      <c r="A625" s="57"/>
      <c r="B625" s="148"/>
      <c r="C625" s="286" t="s">
        <v>125</v>
      </c>
      <c r="D625" s="39"/>
      <c r="E625" s="39"/>
      <c r="F625" s="39"/>
      <c r="G625" s="509" t="e">
        <f t="shared" si="13"/>
        <v>#DIV/0!</v>
      </c>
    </row>
    <row r="626" spans="1:7" ht="12.75" hidden="1">
      <c r="A626" s="57"/>
      <c r="B626" s="148"/>
      <c r="C626" s="286" t="s">
        <v>625</v>
      </c>
      <c r="D626" s="39"/>
      <c r="E626" s="39"/>
      <c r="F626" s="39"/>
      <c r="G626" s="509" t="e">
        <f t="shared" si="13"/>
        <v>#DIV/0!</v>
      </c>
    </row>
    <row r="627" spans="1:7" ht="12.75" hidden="1">
      <c r="A627" s="57"/>
      <c r="B627" s="148"/>
      <c r="C627" s="286" t="s">
        <v>71</v>
      </c>
      <c r="D627" s="39"/>
      <c r="E627" s="39"/>
      <c r="F627" s="39"/>
      <c r="G627" s="509" t="e">
        <f t="shared" si="13"/>
        <v>#DIV/0!</v>
      </c>
    </row>
    <row r="628" spans="1:7" ht="12.75" hidden="1">
      <c r="A628" s="57"/>
      <c r="B628" s="148"/>
      <c r="C628" s="286" t="s">
        <v>128</v>
      </c>
      <c r="D628" s="39"/>
      <c r="E628" s="39"/>
      <c r="F628" s="39"/>
      <c r="G628" s="509" t="e">
        <f t="shared" si="13"/>
        <v>#DIV/0!</v>
      </c>
    </row>
    <row r="629" spans="1:7" ht="12.75" hidden="1">
      <c r="A629" s="57"/>
      <c r="B629" s="148"/>
      <c r="C629" s="197" t="s">
        <v>72</v>
      </c>
      <c r="D629" s="39"/>
      <c r="E629" s="39"/>
      <c r="F629" s="39"/>
      <c r="G629" s="509" t="e">
        <f t="shared" si="13"/>
        <v>#DIV/0!</v>
      </c>
    </row>
    <row r="630" spans="1:7" ht="12.75" hidden="1">
      <c r="A630" s="203"/>
      <c r="B630" s="250"/>
      <c r="C630" s="571" t="s">
        <v>675</v>
      </c>
      <c r="D630" s="176"/>
      <c r="E630" s="176"/>
      <c r="F630" s="176"/>
      <c r="G630" s="509" t="e">
        <f t="shared" si="13"/>
        <v>#DIV/0!</v>
      </c>
    </row>
    <row r="631" spans="1:7" ht="12.75" hidden="1">
      <c r="A631" s="203"/>
      <c r="B631" s="250"/>
      <c r="C631" s="571" t="s">
        <v>676</v>
      </c>
      <c r="D631" s="176">
        <f>D620*0.33</f>
        <v>206078.40000000002</v>
      </c>
      <c r="E631" s="176">
        <f>E620*0.33</f>
        <v>235732.2</v>
      </c>
      <c r="F631" s="176">
        <f>F620*0.33</f>
        <v>0</v>
      </c>
      <c r="G631" s="509">
        <f t="shared" si="13"/>
        <v>-1</v>
      </c>
    </row>
    <row r="632" spans="1:7" ht="12.75" hidden="1">
      <c r="A632" s="203"/>
      <c r="B632" s="250"/>
      <c r="C632" s="571" t="s">
        <v>677</v>
      </c>
      <c r="D632" s="176">
        <f>D620*0.005</f>
        <v>3122.4</v>
      </c>
      <c r="E632" s="176">
        <f>E620*0.005</f>
        <v>3571.7000000000003</v>
      </c>
      <c r="F632" s="176">
        <f>F620*0.005</f>
        <v>0</v>
      </c>
      <c r="G632" s="509">
        <f t="shared" si="13"/>
        <v>-1</v>
      </c>
    </row>
    <row r="633" spans="1:7" ht="12.75">
      <c r="A633" s="57"/>
      <c r="B633" s="188" t="s">
        <v>839</v>
      </c>
      <c r="C633" s="57" t="s">
        <v>678</v>
      </c>
      <c r="D633" s="522">
        <f>D634+D648+D654+D661+D675+D682+D689+D694+D695+D700+D702+D708</f>
        <v>165200</v>
      </c>
      <c r="E633" s="522">
        <f>E634+E648+E654+E661+E675+E682+E689+E694+E695+E700+E702</f>
        <v>169500</v>
      </c>
      <c r="F633" s="522">
        <v>170000</v>
      </c>
      <c r="G633" s="509">
        <f t="shared" si="13"/>
        <v>0.0029498525073746312</v>
      </c>
    </row>
    <row r="634" spans="1:7" ht="12.75" hidden="1">
      <c r="A634" s="203"/>
      <c r="B634" s="250"/>
      <c r="C634" s="203" t="s">
        <v>940</v>
      </c>
      <c r="D634" s="588">
        <v>43200</v>
      </c>
      <c r="E634" s="176">
        <v>43500</v>
      </c>
      <c r="F634" s="176">
        <f>SUM(F635:F647)</f>
        <v>0</v>
      </c>
      <c r="G634" s="509">
        <f t="shared" si="13"/>
        <v>-1</v>
      </c>
    </row>
    <row r="635" spans="1:7" ht="12.75" hidden="1">
      <c r="A635" s="57"/>
      <c r="B635" s="148"/>
      <c r="C635" s="581" t="s">
        <v>73</v>
      </c>
      <c r="D635" s="310"/>
      <c r="E635" s="39"/>
      <c r="F635" s="39"/>
      <c r="G635" s="509" t="e">
        <f t="shared" si="13"/>
        <v>#DIV/0!</v>
      </c>
    </row>
    <row r="636" spans="1:7" ht="12.75" hidden="1">
      <c r="A636" s="57"/>
      <c r="B636" s="148"/>
      <c r="C636" s="581" t="s">
        <v>74</v>
      </c>
      <c r="D636" s="310"/>
      <c r="E636" s="39"/>
      <c r="F636" s="39"/>
      <c r="G636" s="509" t="e">
        <f t="shared" si="13"/>
        <v>#DIV/0!</v>
      </c>
    </row>
    <row r="637" spans="1:7" ht="12.75" hidden="1">
      <c r="A637" s="57"/>
      <c r="B637" s="148"/>
      <c r="C637" s="581" t="s">
        <v>75</v>
      </c>
      <c r="D637" s="310"/>
      <c r="E637" s="39"/>
      <c r="F637" s="39"/>
      <c r="G637" s="509" t="e">
        <f t="shared" si="13"/>
        <v>#DIV/0!</v>
      </c>
    </row>
    <row r="638" spans="1:7" ht="12.75" hidden="1">
      <c r="A638" s="57"/>
      <c r="B638" s="148"/>
      <c r="C638" s="581" t="s">
        <v>76</v>
      </c>
      <c r="D638" s="310"/>
      <c r="E638" s="39"/>
      <c r="F638" s="39"/>
      <c r="G638" s="509" t="e">
        <f t="shared" si="13"/>
        <v>#DIV/0!</v>
      </c>
    </row>
    <row r="639" spans="1:7" ht="12.75" hidden="1">
      <c r="A639" s="57"/>
      <c r="B639" s="148"/>
      <c r="C639" s="581" t="s">
        <v>77</v>
      </c>
      <c r="D639" s="310"/>
      <c r="E639" s="39"/>
      <c r="F639" s="39"/>
      <c r="G639" s="509" t="e">
        <f t="shared" si="13"/>
        <v>#DIV/0!</v>
      </c>
    </row>
    <row r="640" spans="1:7" ht="12.75" hidden="1">
      <c r="A640" s="57"/>
      <c r="B640" s="148"/>
      <c r="C640" s="581" t="s">
        <v>78</v>
      </c>
      <c r="D640" s="310"/>
      <c r="E640" s="39"/>
      <c r="F640" s="39"/>
      <c r="G640" s="509" t="e">
        <f t="shared" si="13"/>
        <v>#DIV/0!</v>
      </c>
    </row>
    <row r="641" spans="1:7" ht="12.75" hidden="1">
      <c r="A641" s="57"/>
      <c r="B641" s="148"/>
      <c r="C641" s="581" t="s">
        <v>79</v>
      </c>
      <c r="D641" s="310"/>
      <c r="E641" s="39"/>
      <c r="F641" s="39"/>
      <c r="G641" s="509" t="e">
        <f t="shared" si="13"/>
        <v>#DIV/0!</v>
      </c>
    </row>
    <row r="642" spans="1:7" ht="12.75" hidden="1">
      <c r="A642" s="57"/>
      <c r="B642" s="148"/>
      <c r="C642" s="581" t="s">
        <v>80</v>
      </c>
      <c r="D642" s="310"/>
      <c r="E642" s="39"/>
      <c r="F642" s="39"/>
      <c r="G642" s="509" t="e">
        <f t="shared" si="13"/>
        <v>#DIV/0!</v>
      </c>
    </row>
    <row r="643" spans="1:7" ht="12.75" hidden="1">
      <c r="A643" s="57"/>
      <c r="B643" s="148"/>
      <c r="C643" s="581" t="s">
        <v>81</v>
      </c>
      <c r="D643" s="310"/>
      <c r="E643" s="39"/>
      <c r="F643" s="39"/>
      <c r="G643" s="509" t="e">
        <f t="shared" si="13"/>
        <v>#DIV/0!</v>
      </c>
    </row>
    <row r="644" spans="1:7" ht="12.75" hidden="1">
      <c r="A644" s="57"/>
      <c r="B644" s="148"/>
      <c r="C644" s="581" t="s">
        <v>82</v>
      </c>
      <c r="D644" s="310"/>
      <c r="E644" s="39"/>
      <c r="F644" s="39"/>
      <c r="G644" s="509" t="e">
        <f t="shared" si="13"/>
        <v>#DIV/0!</v>
      </c>
    </row>
    <row r="645" spans="1:7" ht="12.75" hidden="1">
      <c r="A645" s="57"/>
      <c r="B645" s="148"/>
      <c r="C645" s="581" t="s">
        <v>129</v>
      </c>
      <c r="D645" s="310"/>
      <c r="E645" s="39"/>
      <c r="F645" s="39"/>
      <c r="G645" s="509" t="e">
        <f t="shared" si="13"/>
        <v>#DIV/0!</v>
      </c>
    </row>
    <row r="646" spans="1:7" ht="12.75" hidden="1">
      <c r="A646" s="57"/>
      <c r="B646" s="148"/>
      <c r="C646" s="581" t="s">
        <v>83</v>
      </c>
      <c r="D646" s="310"/>
      <c r="E646" s="39"/>
      <c r="F646" s="39"/>
      <c r="G646" s="509" t="e">
        <f t="shared" si="13"/>
        <v>#DIV/0!</v>
      </c>
    </row>
    <row r="647" spans="1:7" ht="12.75" hidden="1">
      <c r="A647" s="57"/>
      <c r="B647" s="148"/>
      <c r="C647" s="581" t="s">
        <v>84</v>
      </c>
      <c r="D647" s="310"/>
      <c r="E647" s="39"/>
      <c r="F647" s="39"/>
      <c r="G647" s="509" t="e">
        <f t="shared" si="13"/>
        <v>#DIV/0!</v>
      </c>
    </row>
    <row r="648" spans="1:7" ht="12.75" hidden="1">
      <c r="A648" s="203"/>
      <c r="B648" s="579"/>
      <c r="C648" s="197" t="s">
        <v>679</v>
      </c>
      <c r="D648" s="588">
        <v>5000</v>
      </c>
      <c r="E648" s="176">
        <v>5000</v>
      </c>
      <c r="F648" s="176">
        <f>SUM(F649:F653)</f>
        <v>0</v>
      </c>
      <c r="G648" s="509">
        <f t="shared" si="13"/>
        <v>-1</v>
      </c>
    </row>
    <row r="649" spans="1:7" ht="12.75" hidden="1">
      <c r="A649" s="57"/>
      <c r="B649" s="148"/>
      <c r="C649" s="581" t="s">
        <v>85</v>
      </c>
      <c r="D649" s="310"/>
      <c r="E649" s="39"/>
      <c r="F649" s="39"/>
      <c r="G649" s="509" t="e">
        <f t="shared" si="13"/>
        <v>#DIV/0!</v>
      </c>
    </row>
    <row r="650" spans="1:7" ht="12.75" hidden="1">
      <c r="A650" s="57"/>
      <c r="B650" s="148"/>
      <c r="C650" s="581" t="s">
        <v>86</v>
      </c>
      <c r="D650" s="310"/>
      <c r="E650" s="39"/>
      <c r="F650" s="39"/>
      <c r="G650" s="509" t="e">
        <f t="shared" si="13"/>
        <v>#DIV/0!</v>
      </c>
    </row>
    <row r="651" spans="1:7" ht="12.75" hidden="1">
      <c r="A651" s="57"/>
      <c r="B651" s="148"/>
      <c r="C651" s="581" t="s">
        <v>87</v>
      </c>
      <c r="D651" s="310"/>
      <c r="E651" s="39"/>
      <c r="F651" s="39"/>
      <c r="G651" s="509" t="e">
        <f t="shared" si="13"/>
        <v>#DIV/0!</v>
      </c>
    </row>
    <row r="652" spans="1:7" ht="12.75" hidden="1">
      <c r="A652" s="57"/>
      <c r="B652" s="148"/>
      <c r="C652" s="581" t="s">
        <v>88</v>
      </c>
      <c r="D652" s="310"/>
      <c r="E652" s="39"/>
      <c r="F652" s="39"/>
      <c r="G652" s="509" t="e">
        <f t="shared" si="13"/>
        <v>#DIV/0!</v>
      </c>
    </row>
    <row r="653" spans="1:7" ht="12.75" hidden="1">
      <c r="A653" s="57"/>
      <c r="B653" s="148"/>
      <c r="C653" s="581" t="s">
        <v>89</v>
      </c>
      <c r="D653" s="310"/>
      <c r="E653" s="39"/>
      <c r="F653" s="39"/>
      <c r="G653" s="509" t="e">
        <f t="shared" si="13"/>
        <v>#DIV/0!</v>
      </c>
    </row>
    <row r="654" spans="1:7" ht="12.75" hidden="1">
      <c r="A654" s="203"/>
      <c r="B654" s="579"/>
      <c r="C654" s="203" t="s">
        <v>680</v>
      </c>
      <c r="D654" s="588">
        <v>5000</v>
      </c>
      <c r="E654" s="176">
        <v>5000</v>
      </c>
      <c r="F654" s="176">
        <f>SUM(F655:F660)</f>
        <v>0</v>
      </c>
      <c r="G654" s="509">
        <f t="shared" si="13"/>
        <v>-1</v>
      </c>
    </row>
    <row r="655" spans="1:7" ht="12.75" hidden="1">
      <c r="A655" s="57"/>
      <c r="B655" s="148"/>
      <c r="C655" s="581" t="s">
        <v>943</v>
      </c>
      <c r="D655" s="310"/>
      <c r="E655" s="39"/>
      <c r="F655" s="39"/>
      <c r="G655" s="509" t="e">
        <f t="shared" si="13"/>
        <v>#DIV/0!</v>
      </c>
    </row>
    <row r="656" spans="1:7" ht="12.75" hidden="1">
      <c r="A656" s="57"/>
      <c r="B656" s="148"/>
      <c r="C656" s="581" t="s">
        <v>90</v>
      </c>
      <c r="D656" s="310"/>
      <c r="E656" s="39"/>
      <c r="F656" s="39"/>
      <c r="G656" s="509" t="e">
        <f t="shared" si="13"/>
        <v>#DIV/0!</v>
      </c>
    </row>
    <row r="657" spans="1:7" ht="12.75" hidden="1">
      <c r="A657" s="57"/>
      <c r="B657" s="148"/>
      <c r="C657" s="581" t="s">
        <v>130</v>
      </c>
      <c r="D657" s="310"/>
      <c r="E657" s="39"/>
      <c r="F657" s="39"/>
      <c r="G657" s="509" t="e">
        <f t="shared" si="13"/>
        <v>#DIV/0!</v>
      </c>
    </row>
    <row r="658" spans="1:7" ht="12.75" hidden="1">
      <c r="A658" s="57"/>
      <c r="B658" s="148"/>
      <c r="C658" s="581" t="s">
        <v>941</v>
      </c>
      <c r="D658" s="310"/>
      <c r="E658" s="39"/>
      <c r="F658" s="39"/>
      <c r="G658" s="509" t="e">
        <f t="shared" si="13"/>
        <v>#DIV/0!</v>
      </c>
    </row>
    <row r="659" spans="1:7" ht="12.75" hidden="1">
      <c r="A659" s="57"/>
      <c r="B659" s="148"/>
      <c r="C659" s="581" t="s">
        <v>131</v>
      </c>
      <c r="D659" s="310"/>
      <c r="E659" s="39"/>
      <c r="F659" s="310"/>
      <c r="G659" s="509" t="e">
        <f t="shared" si="13"/>
        <v>#DIV/0!</v>
      </c>
    </row>
    <row r="660" spans="1:7" ht="12.75" hidden="1">
      <c r="A660" s="57"/>
      <c r="B660" s="148"/>
      <c r="C660" s="581" t="s">
        <v>942</v>
      </c>
      <c r="D660" s="310"/>
      <c r="E660" s="39"/>
      <c r="F660" s="310"/>
      <c r="G660" s="509" t="e">
        <f t="shared" si="13"/>
        <v>#DIV/0!</v>
      </c>
    </row>
    <row r="661" spans="1:7" ht="12.75" hidden="1">
      <c r="A661" s="203"/>
      <c r="B661" s="579"/>
      <c r="C661" s="571" t="s">
        <v>681</v>
      </c>
      <c r="D661" s="588">
        <v>19000</v>
      </c>
      <c r="E661" s="176">
        <v>19000</v>
      </c>
      <c r="F661" s="176">
        <f>SUM(F662:F674)</f>
        <v>0</v>
      </c>
      <c r="G661" s="509">
        <f t="shared" si="13"/>
        <v>-1</v>
      </c>
    </row>
    <row r="662" spans="1:7" ht="12.75" hidden="1">
      <c r="A662" s="57"/>
      <c r="B662" s="148"/>
      <c r="C662" s="581" t="s">
        <v>91</v>
      </c>
      <c r="D662" s="310"/>
      <c r="E662" s="39"/>
      <c r="F662" s="39"/>
      <c r="G662" s="509" t="e">
        <f t="shared" si="13"/>
        <v>#DIV/0!</v>
      </c>
    </row>
    <row r="663" spans="1:7" ht="12.75" hidden="1">
      <c r="A663" s="57"/>
      <c r="B663" s="148"/>
      <c r="C663" s="581" t="s">
        <v>791</v>
      </c>
      <c r="D663" s="310"/>
      <c r="E663" s="39"/>
      <c r="F663" s="39"/>
      <c r="G663" s="509" t="e">
        <f t="shared" si="13"/>
        <v>#DIV/0!</v>
      </c>
    </row>
    <row r="664" spans="1:7" ht="12.75" hidden="1">
      <c r="A664" s="57"/>
      <c r="B664" s="148"/>
      <c r="C664" s="581" t="s">
        <v>92</v>
      </c>
      <c r="D664" s="310"/>
      <c r="E664" s="39"/>
      <c r="F664" s="39"/>
      <c r="G664" s="509" t="e">
        <f t="shared" si="13"/>
        <v>#DIV/0!</v>
      </c>
    </row>
    <row r="665" spans="1:7" ht="12.75" hidden="1">
      <c r="A665" s="57"/>
      <c r="B665" s="148"/>
      <c r="C665" s="581" t="s">
        <v>132</v>
      </c>
      <c r="D665" s="310"/>
      <c r="E665" s="39"/>
      <c r="F665" s="39"/>
      <c r="G665" s="509" t="e">
        <f t="shared" si="13"/>
        <v>#DIV/0!</v>
      </c>
    </row>
    <row r="666" spans="1:7" ht="12.75" hidden="1">
      <c r="A666" s="57"/>
      <c r="B666" s="148"/>
      <c r="C666" s="581" t="s">
        <v>93</v>
      </c>
      <c r="D666" s="310"/>
      <c r="E666" s="39"/>
      <c r="F666" s="39"/>
      <c r="G666" s="509" t="e">
        <f t="shared" si="13"/>
        <v>#DIV/0!</v>
      </c>
    </row>
    <row r="667" spans="1:7" ht="12.75" hidden="1">
      <c r="A667" s="57"/>
      <c r="B667" s="148"/>
      <c r="C667" s="581" t="s">
        <v>94</v>
      </c>
      <c r="D667" s="310"/>
      <c r="E667" s="39"/>
      <c r="F667" s="39"/>
      <c r="G667" s="509" t="e">
        <f t="shared" si="13"/>
        <v>#DIV/0!</v>
      </c>
    </row>
    <row r="668" spans="1:7" ht="12.75" hidden="1">
      <c r="A668" s="57"/>
      <c r="B668" s="148"/>
      <c r="C668" s="581" t="s">
        <v>95</v>
      </c>
      <c r="D668" s="310"/>
      <c r="E668" s="39"/>
      <c r="F668" s="39"/>
      <c r="G668" s="509" t="e">
        <f t="shared" si="13"/>
        <v>#DIV/0!</v>
      </c>
    </row>
    <row r="669" spans="1:7" ht="12.75" hidden="1">
      <c r="A669" s="57"/>
      <c r="B669" s="148"/>
      <c r="C669" s="581" t="s">
        <v>98</v>
      </c>
      <c r="D669" s="310"/>
      <c r="E669" s="39"/>
      <c r="F669" s="39"/>
      <c r="G669" s="509" t="e">
        <f aca="true" t="shared" si="14" ref="G669:G732">(F669-E669)/E669</f>
        <v>#DIV/0!</v>
      </c>
    </row>
    <row r="670" spans="1:7" ht="12.75" hidden="1">
      <c r="A670" s="57"/>
      <c r="B670" s="148"/>
      <c r="C670" s="581" t="s">
        <v>96</v>
      </c>
      <c r="D670" s="310"/>
      <c r="E670" s="39"/>
      <c r="F670" s="39"/>
      <c r="G670" s="509" t="e">
        <f t="shared" si="14"/>
        <v>#DIV/0!</v>
      </c>
    </row>
    <row r="671" spans="1:7" ht="12.75" hidden="1">
      <c r="A671" s="57"/>
      <c r="B671" s="148"/>
      <c r="C671" s="581" t="s">
        <v>97</v>
      </c>
      <c r="D671" s="310"/>
      <c r="E671" s="39"/>
      <c r="F671" s="39"/>
      <c r="G671" s="509" t="e">
        <f t="shared" si="14"/>
        <v>#DIV/0!</v>
      </c>
    </row>
    <row r="672" spans="1:7" ht="12.75" hidden="1">
      <c r="A672" s="57"/>
      <c r="B672" s="148"/>
      <c r="C672" s="581" t="s">
        <v>115</v>
      </c>
      <c r="D672" s="310"/>
      <c r="E672" s="39"/>
      <c r="F672" s="39"/>
      <c r="G672" s="509" t="e">
        <f t="shared" si="14"/>
        <v>#DIV/0!</v>
      </c>
    </row>
    <row r="673" spans="1:7" ht="12.75" hidden="1">
      <c r="A673" s="57"/>
      <c r="B673" s="148"/>
      <c r="C673" s="521" t="s">
        <v>133</v>
      </c>
      <c r="D673" s="310"/>
      <c r="E673" s="39"/>
      <c r="F673" s="39"/>
      <c r="G673" s="509" t="e">
        <f t="shared" si="14"/>
        <v>#DIV/0!</v>
      </c>
    </row>
    <row r="674" spans="1:7" ht="12.75" hidden="1">
      <c r="A674" s="57"/>
      <c r="B674" s="148"/>
      <c r="C674" s="521" t="s">
        <v>134</v>
      </c>
      <c r="D674" s="310"/>
      <c r="E674" s="39"/>
      <c r="F674" s="39"/>
      <c r="G674" s="509" t="e">
        <f t="shared" si="14"/>
        <v>#DIV/0!</v>
      </c>
    </row>
    <row r="675" spans="1:7" ht="12.75" hidden="1">
      <c r="A675" s="203"/>
      <c r="B675" s="579"/>
      <c r="C675" s="197" t="s">
        <v>682</v>
      </c>
      <c r="D675" s="588"/>
      <c r="E675" s="176">
        <v>10000</v>
      </c>
      <c r="F675" s="176">
        <f>SUM(F676:F681)</f>
        <v>0</v>
      </c>
      <c r="G675" s="509">
        <f t="shared" si="14"/>
        <v>-1</v>
      </c>
    </row>
    <row r="676" spans="1:7" ht="12.75" hidden="1">
      <c r="A676" s="57"/>
      <c r="B676" s="148"/>
      <c r="C676" s="581" t="s">
        <v>116</v>
      </c>
      <c r="D676" s="310"/>
      <c r="E676" s="39"/>
      <c r="F676" s="39"/>
      <c r="G676" s="509" t="e">
        <f t="shared" si="14"/>
        <v>#DIV/0!</v>
      </c>
    </row>
    <row r="677" spans="1:7" ht="12.75" hidden="1">
      <c r="A677" s="57"/>
      <c r="B677" s="148"/>
      <c r="C677" s="581" t="s">
        <v>117</v>
      </c>
      <c r="D677" s="310"/>
      <c r="E677" s="39"/>
      <c r="F677" s="39"/>
      <c r="G677" s="509" t="e">
        <f t="shared" si="14"/>
        <v>#DIV/0!</v>
      </c>
    </row>
    <row r="678" spans="1:7" ht="12.75" hidden="1">
      <c r="A678" s="57"/>
      <c r="B678" s="148"/>
      <c r="C678" s="581" t="s">
        <v>118</v>
      </c>
      <c r="D678" s="310"/>
      <c r="E678" s="39"/>
      <c r="F678" s="39"/>
      <c r="G678" s="509" t="e">
        <f t="shared" si="14"/>
        <v>#DIV/0!</v>
      </c>
    </row>
    <row r="679" spans="1:7" ht="12.75" hidden="1">
      <c r="A679" s="57"/>
      <c r="B679" s="148"/>
      <c r="C679" s="581" t="s">
        <v>119</v>
      </c>
      <c r="D679" s="310"/>
      <c r="E679" s="39"/>
      <c r="F679" s="39"/>
      <c r="G679" s="509" t="e">
        <f t="shared" si="14"/>
        <v>#DIV/0!</v>
      </c>
    </row>
    <row r="680" spans="1:7" ht="12.75" hidden="1">
      <c r="A680" s="57"/>
      <c r="B680" s="148"/>
      <c r="C680" s="581" t="s">
        <v>135</v>
      </c>
      <c r="D680" s="310"/>
      <c r="E680" s="39"/>
      <c r="F680" s="39"/>
      <c r="G680" s="509" t="e">
        <f t="shared" si="14"/>
        <v>#DIV/0!</v>
      </c>
    </row>
    <row r="681" spans="1:7" ht="12.75" hidden="1">
      <c r="A681" s="57"/>
      <c r="B681" s="148"/>
      <c r="C681" s="581" t="s">
        <v>120</v>
      </c>
      <c r="D681" s="310"/>
      <c r="E681" s="39"/>
      <c r="F681" s="39"/>
      <c r="G681" s="509" t="e">
        <f t="shared" si="14"/>
        <v>#DIV/0!</v>
      </c>
    </row>
    <row r="682" spans="1:7" ht="12.75" hidden="1">
      <c r="A682" s="203"/>
      <c r="B682" s="579"/>
      <c r="C682" s="203" t="s">
        <v>683</v>
      </c>
      <c r="D682" s="588">
        <v>15000</v>
      </c>
      <c r="E682" s="176">
        <v>15000</v>
      </c>
      <c r="F682" s="176">
        <f>SUM(F683:F688)</f>
        <v>0</v>
      </c>
      <c r="G682" s="509">
        <f t="shared" si="14"/>
        <v>-1</v>
      </c>
    </row>
    <row r="683" spans="1:7" ht="12.75" hidden="1">
      <c r="A683" s="57"/>
      <c r="B683" s="148"/>
      <c r="C683" s="581" t="s">
        <v>136</v>
      </c>
      <c r="D683" s="310"/>
      <c r="E683" s="39"/>
      <c r="F683" s="39"/>
      <c r="G683" s="509" t="e">
        <f t="shared" si="14"/>
        <v>#DIV/0!</v>
      </c>
    </row>
    <row r="684" spans="1:7" ht="12.75" hidden="1">
      <c r="A684" s="57"/>
      <c r="B684" s="148"/>
      <c r="C684" s="581" t="s">
        <v>137</v>
      </c>
      <c r="D684" s="310"/>
      <c r="E684" s="39"/>
      <c r="F684" s="39"/>
      <c r="G684" s="509" t="e">
        <f t="shared" si="14"/>
        <v>#DIV/0!</v>
      </c>
    </row>
    <row r="685" spans="1:7" ht="12.75" hidden="1">
      <c r="A685" s="57"/>
      <c r="B685" s="148"/>
      <c r="C685" s="581" t="s">
        <v>138</v>
      </c>
      <c r="D685" s="310"/>
      <c r="E685" s="39"/>
      <c r="F685" s="39"/>
      <c r="G685" s="509" t="e">
        <f t="shared" si="14"/>
        <v>#DIV/0!</v>
      </c>
    </row>
    <row r="686" spans="1:7" ht="12.75" hidden="1">
      <c r="A686" s="57"/>
      <c r="B686" s="148"/>
      <c r="C686" s="581" t="s">
        <v>954</v>
      </c>
      <c r="D686" s="310"/>
      <c r="E686" s="39"/>
      <c r="F686" s="39"/>
      <c r="G686" s="509" t="e">
        <f t="shared" si="14"/>
        <v>#DIV/0!</v>
      </c>
    </row>
    <row r="687" spans="1:7" ht="12.75" hidden="1">
      <c r="A687" s="57"/>
      <c r="B687" s="148"/>
      <c r="C687" s="581" t="s">
        <v>139</v>
      </c>
      <c r="D687" s="310"/>
      <c r="E687" s="39"/>
      <c r="F687" s="39"/>
      <c r="G687" s="509" t="e">
        <f t="shared" si="14"/>
        <v>#DIV/0!</v>
      </c>
    </row>
    <row r="688" spans="1:7" ht="12.75" hidden="1">
      <c r="A688" s="57"/>
      <c r="B688" s="148"/>
      <c r="C688" s="581" t="s">
        <v>140</v>
      </c>
      <c r="D688" s="310"/>
      <c r="E688" s="39"/>
      <c r="F688" s="39"/>
      <c r="G688" s="509" t="e">
        <f t="shared" si="14"/>
        <v>#DIV/0!</v>
      </c>
    </row>
    <row r="689" spans="1:7" ht="12.75" hidden="1">
      <c r="A689" s="203"/>
      <c r="B689" s="579"/>
      <c r="C689" s="203" t="s">
        <v>684</v>
      </c>
      <c r="D689" s="588">
        <v>30000</v>
      </c>
      <c r="E689" s="176">
        <v>30000</v>
      </c>
      <c r="F689" s="176">
        <f>SUM(F690:F693)</f>
        <v>0</v>
      </c>
      <c r="G689" s="509">
        <f t="shared" si="14"/>
        <v>-1</v>
      </c>
    </row>
    <row r="690" spans="1:7" ht="12.75" hidden="1">
      <c r="A690" s="57"/>
      <c r="B690" s="148"/>
      <c r="C690" s="581" t="s">
        <v>121</v>
      </c>
      <c r="D690" s="310"/>
      <c r="E690" s="39"/>
      <c r="F690" s="39"/>
      <c r="G690" s="509" t="e">
        <f t="shared" si="14"/>
        <v>#DIV/0!</v>
      </c>
    </row>
    <row r="691" spans="1:7" ht="12.75" hidden="1">
      <c r="A691" s="57"/>
      <c r="B691" s="148"/>
      <c r="C691" s="581" t="s">
        <v>141</v>
      </c>
      <c r="D691" s="310"/>
      <c r="E691" s="39"/>
      <c r="F691" s="39"/>
      <c r="G691" s="509" t="e">
        <f t="shared" si="14"/>
        <v>#DIV/0!</v>
      </c>
    </row>
    <row r="692" spans="1:7" ht="12.75" hidden="1">
      <c r="A692" s="57"/>
      <c r="B692" s="148"/>
      <c r="C692" s="581" t="s">
        <v>122</v>
      </c>
      <c r="D692" s="310"/>
      <c r="E692" s="39"/>
      <c r="F692" s="39"/>
      <c r="G692" s="509" t="e">
        <f t="shared" si="14"/>
        <v>#DIV/0!</v>
      </c>
    </row>
    <row r="693" spans="1:7" ht="12.75" hidden="1">
      <c r="A693" s="57"/>
      <c r="B693" s="148"/>
      <c r="C693" s="521" t="s">
        <v>142</v>
      </c>
      <c r="D693" s="310"/>
      <c r="E693" s="39"/>
      <c r="F693" s="39"/>
      <c r="G693" s="509" t="e">
        <f t="shared" si="14"/>
        <v>#DIV/0!</v>
      </c>
    </row>
    <row r="694" spans="1:7" ht="12.75" hidden="1">
      <c r="A694" s="203"/>
      <c r="B694" s="579"/>
      <c r="C694" s="197" t="s">
        <v>946</v>
      </c>
      <c r="D694" s="588">
        <v>0</v>
      </c>
      <c r="E694" s="176">
        <v>0</v>
      </c>
      <c r="F694" s="176">
        <v>0</v>
      </c>
      <c r="G694" s="509" t="e">
        <f t="shared" si="14"/>
        <v>#DIV/0!</v>
      </c>
    </row>
    <row r="695" spans="1:7" ht="12.75" hidden="1">
      <c r="A695" s="203"/>
      <c r="B695" s="579"/>
      <c r="C695" s="197" t="s">
        <v>685</v>
      </c>
      <c r="D695" s="588">
        <f>SUM(D696:D699)</f>
        <v>0</v>
      </c>
      <c r="E695" s="176">
        <f>SUM(E696:E699)</f>
        <v>0</v>
      </c>
      <c r="F695" s="176">
        <f>SUM(F696:F699)</f>
        <v>0</v>
      </c>
      <c r="G695" s="509" t="e">
        <f t="shared" si="14"/>
        <v>#DIV/0!</v>
      </c>
    </row>
    <row r="696" spans="1:7" ht="12.75" hidden="1">
      <c r="A696" s="57"/>
      <c r="B696" s="148"/>
      <c r="C696" s="521" t="s">
        <v>144</v>
      </c>
      <c r="D696" s="310"/>
      <c r="E696" s="39"/>
      <c r="F696" s="39"/>
      <c r="G696" s="509" t="e">
        <f t="shared" si="14"/>
        <v>#DIV/0!</v>
      </c>
    </row>
    <row r="697" spans="1:7" ht="12.75" hidden="1">
      <c r="A697" s="57"/>
      <c r="B697" s="148"/>
      <c r="C697" s="521" t="s">
        <v>143</v>
      </c>
      <c r="D697" s="310"/>
      <c r="E697" s="39"/>
      <c r="F697" s="39"/>
      <c r="G697" s="509" t="e">
        <f t="shared" si="14"/>
        <v>#DIV/0!</v>
      </c>
    </row>
    <row r="698" spans="1:7" ht="12.75" hidden="1">
      <c r="A698" s="57"/>
      <c r="B698" s="148"/>
      <c r="C698" s="521" t="s">
        <v>145</v>
      </c>
      <c r="D698" s="310"/>
      <c r="E698" s="39"/>
      <c r="F698" s="39"/>
      <c r="G698" s="509" t="e">
        <f t="shared" si="14"/>
        <v>#DIV/0!</v>
      </c>
    </row>
    <row r="699" spans="1:7" ht="12.75" hidden="1">
      <c r="A699" s="57"/>
      <c r="B699" s="148"/>
      <c r="C699" s="521" t="s">
        <v>686</v>
      </c>
      <c r="D699" s="310"/>
      <c r="E699" s="39"/>
      <c r="F699" s="39"/>
      <c r="G699" s="509" t="e">
        <f t="shared" si="14"/>
        <v>#DIV/0!</v>
      </c>
    </row>
    <row r="700" spans="1:7" ht="12.75" hidden="1">
      <c r="A700" s="203"/>
      <c r="B700" s="579"/>
      <c r="C700" s="571" t="s">
        <v>156</v>
      </c>
      <c r="D700" s="588">
        <v>0</v>
      </c>
      <c r="E700" s="176">
        <f>SUM(E701)</f>
        <v>0</v>
      </c>
      <c r="F700" s="176">
        <f>SUM(F701)</f>
        <v>0</v>
      </c>
      <c r="G700" s="509" t="e">
        <f t="shared" si="14"/>
        <v>#DIV/0!</v>
      </c>
    </row>
    <row r="701" spans="1:7" ht="12.75" hidden="1">
      <c r="A701" s="57"/>
      <c r="B701" s="148"/>
      <c r="C701" s="521" t="s">
        <v>147</v>
      </c>
      <c r="D701" s="310"/>
      <c r="E701" s="39"/>
      <c r="F701" s="39"/>
      <c r="G701" s="509" t="e">
        <f t="shared" si="14"/>
        <v>#DIV/0!</v>
      </c>
    </row>
    <row r="702" spans="1:7" ht="12.75" hidden="1">
      <c r="A702" s="203"/>
      <c r="B702" s="579"/>
      <c r="C702" s="571" t="s">
        <v>626</v>
      </c>
      <c r="D702" s="588">
        <v>42000</v>
      </c>
      <c r="E702" s="176">
        <v>42000</v>
      </c>
      <c r="F702" s="176">
        <f>SUM(F703:F709)</f>
        <v>0</v>
      </c>
      <c r="G702" s="509">
        <f t="shared" si="14"/>
        <v>-1</v>
      </c>
    </row>
    <row r="703" spans="1:7" ht="12.75" hidden="1">
      <c r="A703" s="57"/>
      <c r="B703" s="148"/>
      <c r="C703" s="521" t="s">
        <v>155</v>
      </c>
      <c r="D703" s="310"/>
      <c r="E703" s="39"/>
      <c r="F703" s="39"/>
      <c r="G703" s="509" t="e">
        <f t="shared" si="14"/>
        <v>#DIV/0!</v>
      </c>
    </row>
    <row r="704" spans="1:7" ht="12.75" hidden="1">
      <c r="A704" s="57"/>
      <c r="B704" s="148"/>
      <c r="C704" s="521" t="s">
        <v>149</v>
      </c>
      <c r="D704" s="310"/>
      <c r="E704" s="39"/>
      <c r="F704" s="39"/>
      <c r="G704" s="509" t="e">
        <f t="shared" si="14"/>
        <v>#DIV/0!</v>
      </c>
    </row>
    <row r="705" spans="1:7" ht="12.75" hidden="1">
      <c r="A705" s="57"/>
      <c r="B705" s="148"/>
      <c r="C705" s="521" t="s">
        <v>944</v>
      </c>
      <c r="D705" s="310"/>
      <c r="E705" s="39"/>
      <c r="F705" s="39"/>
      <c r="G705" s="509" t="e">
        <f t="shared" si="14"/>
        <v>#DIV/0!</v>
      </c>
    </row>
    <row r="706" spans="1:7" ht="12.75" hidden="1">
      <c r="A706" s="57"/>
      <c r="B706" s="148"/>
      <c r="C706" s="521" t="s">
        <v>150</v>
      </c>
      <c r="D706" s="310"/>
      <c r="E706" s="39"/>
      <c r="F706" s="39"/>
      <c r="G706" s="509" t="e">
        <f t="shared" si="14"/>
        <v>#DIV/0!</v>
      </c>
    </row>
    <row r="707" spans="1:7" ht="12.75" hidden="1">
      <c r="A707" s="57"/>
      <c r="B707" s="148"/>
      <c r="C707" s="521" t="s">
        <v>281</v>
      </c>
      <c r="D707" s="310"/>
      <c r="E707" s="39"/>
      <c r="F707" s="39"/>
      <c r="G707" s="509" t="e">
        <f t="shared" si="14"/>
        <v>#DIV/0!</v>
      </c>
    </row>
    <row r="708" spans="1:7" ht="12.75" hidden="1">
      <c r="A708" s="57"/>
      <c r="B708" s="148"/>
      <c r="C708" s="571" t="s">
        <v>275</v>
      </c>
      <c r="D708" s="588">
        <v>6000</v>
      </c>
      <c r="E708" s="39"/>
      <c r="F708" s="39"/>
      <c r="G708" s="509" t="e">
        <f t="shared" si="14"/>
        <v>#DIV/0!</v>
      </c>
    </row>
    <row r="709" spans="1:7" ht="12.75" hidden="1">
      <c r="A709" s="57"/>
      <c r="B709" s="148"/>
      <c r="C709" s="521" t="s">
        <v>268</v>
      </c>
      <c r="D709" s="310"/>
      <c r="E709" s="39"/>
      <c r="F709" s="39"/>
      <c r="G709" s="509" t="e">
        <f t="shared" si="14"/>
        <v>#DIV/0!</v>
      </c>
    </row>
    <row r="710" spans="1:7" ht="25.5" customHeight="1">
      <c r="A710" s="57"/>
      <c r="B710" s="188" t="s">
        <v>840</v>
      </c>
      <c r="C710" s="432" t="s">
        <v>773</v>
      </c>
      <c r="D710" s="39">
        <f>SUM(D711)</f>
        <v>0</v>
      </c>
      <c r="E710" s="39">
        <f>SUM(E711)</f>
        <v>0</v>
      </c>
      <c r="F710" s="39">
        <v>0</v>
      </c>
      <c r="G710" s="509" t="e">
        <f t="shared" si="14"/>
        <v>#DIV/0!</v>
      </c>
    </row>
    <row r="711" spans="1:7" ht="13.5" customHeight="1" hidden="1">
      <c r="A711" s="166"/>
      <c r="B711" s="244"/>
      <c r="C711" s="437" t="s">
        <v>687</v>
      </c>
      <c r="D711" s="36">
        <f>SUM(D712:D713)</f>
        <v>0</v>
      </c>
      <c r="E711" s="36">
        <f>SUM(E712:E713)</f>
        <v>0</v>
      </c>
      <c r="F711" s="36">
        <f>SUM(F712:F713)</f>
        <v>0</v>
      </c>
      <c r="G711" s="509" t="e">
        <f t="shared" si="14"/>
        <v>#DIV/0!</v>
      </c>
    </row>
    <row r="712" spans="1:7" ht="12.75" hidden="1">
      <c r="A712" s="19"/>
      <c r="B712" s="40"/>
      <c r="C712" s="438" t="s">
        <v>152</v>
      </c>
      <c r="D712" s="21"/>
      <c r="E712" s="21"/>
      <c r="F712" s="21"/>
      <c r="G712" s="509" t="e">
        <f t="shared" si="14"/>
        <v>#DIV/0!</v>
      </c>
    </row>
    <row r="713" spans="1:7" ht="13.5" hidden="1" thickBot="1">
      <c r="A713" s="277"/>
      <c r="B713" s="303"/>
      <c r="C713" s="440" t="s">
        <v>153</v>
      </c>
      <c r="D713" s="279"/>
      <c r="E713" s="279"/>
      <c r="F713" s="279"/>
      <c r="G713" s="509" t="e">
        <f t="shared" si="14"/>
        <v>#DIV/0!</v>
      </c>
    </row>
    <row r="714" spans="1:7" s="143" customFormat="1" ht="12.75">
      <c r="A714" s="55" t="s">
        <v>1010</v>
      </c>
      <c r="B714" s="255"/>
      <c r="C714" s="319" t="s">
        <v>722</v>
      </c>
      <c r="D714" s="320">
        <f>D715</f>
        <v>251000</v>
      </c>
      <c r="E714" s="320">
        <f>SUM(E715+E722)</f>
        <v>391000</v>
      </c>
      <c r="F714" s="320">
        <f>SUM(F715)</f>
        <v>710000</v>
      </c>
      <c r="G714" s="509">
        <f t="shared" si="14"/>
        <v>0.8158567774936062</v>
      </c>
    </row>
    <row r="715" spans="1:7" s="143" customFormat="1" ht="12.75">
      <c r="A715" s="19"/>
      <c r="B715" s="40" t="s">
        <v>159</v>
      </c>
      <c r="C715" s="51" t="s">
        <v>35</v>
      </c>
      <c r="D715" s="163">
        <f>SUM(D716:D720)</f>
        <v>251000</v>
      </c>
      <c r="E715" s="163">
        <f>SUM(E716:E720)</f>
        <v>391000</v>
      </c>
      <c r="F715" s="163">
        <f>SUM(F716:F721)</f>
        <v>710000</v>
      </c>
      <c r="G715" s="509">
        <f t="shared" si="14"/>
        <v>0.8158567774936062</v>
      </c>
    </row>
    <row r="716" spans="1:7" s="302" customFormat="1" ht="12.75" hidden="1">
      <c r="A716" s="62"/>
      <c r="B716" s="89"/>
      <c r="C716" s="470" t="s">
        <v>298</v>
      </c>
      <c r="D716" s="290">
        <v>171000</v>
      </c>
      <c r="E716" s="290">
        <v>171000</v>
      </c>
      <c r="F716" s="290">
        <v>215000</v>
      </c>
      <c r="G716" s="509">
        <f t="shared" si="14"/>
        <v>0.2573099415204678</v>
      </c>
    </row>
    <row r="717" spans="1:7" s="143" customFormat="1" ht="12.75" hidden="1">
      <c r="A717" s="237"/>
      <c r="B717" s="502"/>
      <c r="C717" s="471" t="s">
        <v>299</v>
      </c>
      <c r="D717" s="290">
        <v>80000</v>
      </c>
      <c r="E717" s="290">
        <v>220000</v>
      </c>
      <c r="F717" s="368">
        <v>225000</v>
      </c>
      <c r="G717" s="509">
        <f t="shared" si="14"/>
        <v>0.022727272727272728</v>
      </c>
    </row>
    <row r="718" spans="1:7" s="143" customFormat="1" ht="12.75" hidden="1">
      <c r="A718" s="237"/>
      <c r="B718" s="502"/>
      <c r="C718" s="472" t="s">
        <v>352</v>
      </c>
      <c r="D718" s="226"/>
      <c r="E718" s="226"/>
      <c r="F718" s="369">
        <v>120000</v>
      </c>
      <c r="G718" s="509" t="e">
        <f t="shared" si="14"/>
        <v>#DIV/0!</v>
      </c>
    </row>
    <row r="719" spans="1:7" s="143" customFormat="1" ht="12.75" hidden="1">
      <c r="A719" s="237"/>
      <c r="B719" s="502"/>
      <c r="C719" s="472" t="s">
        <v>353</v>
      </c>
      <c r="D719" s="208"/>
      <c r="E719" s="208"/>
      <c r="F719" s="368">
        <v>110000</v>
      </c>
      <c r="G719" s="509" t="e">
        <f t="shared" si="14"/>
        <v>#DIV/0!</v>
      </c>
    </row>
    <row r="720" spans="1:7" s="143" customFormat="1" ht="12.75" hidden="1">
      <c r="A720" s="237"/>
      <c r="B720" s="502"/>
      <c r="C720" s="472" t="s">
        <v>366</v>
      </c>
      <c r="D720" s="208"/>
      <c r="E720" s="208"/>
      <c r="F720" s="368">
        <v>20000</v>
      </c>
      <c r="G720" s="509" t="e">
        <f t="shared" si="14"/>
        <v>#DIV/0!</v>
      </c>
    </row>
    <row r="721" spans="1:7" s="143" customFormat="1" ht="12.75" hidden="1">
      <c r="A721" s="237"/>
      <c r="B721" s="502"/>
      <c r="C721" s="472" t="s">
        <v>367</v>
      </c>
      <c r="D721" s="208"/>
      <c r="E721" s="208"/>
      <c r="F721" s="368">
        <v>20000</v>
      </c>
      <c r="G721" s="509" t="e">
        <f t="shared" si="14"/>
        <v>#DIV/0!</v>
      </c>
    </row>
    <row r="722" spans="1:7" s="143" customFormat="1" ht="25.5">
      <c r="A722" s="262"/>
      <c r="B722" s="188" t="s">
        <v>840</v>
      </c>
      <c r="C722" s="432" t="s">
        <v>315</v>
      </c>
      <c r="D722" s="39">
        <v>0</v>
      </c>
      <c r="E722" s="39">
        <v>0</v>
      </c>
      <c r="F722" s="39">
        <v>0</v>
      </c>
      <c r="G722" s="509" t="e">
        <f t="shared" si="14"/>
        <v>#DIV/0!</v>
      </c>
    </row>
    <row r="723" spans="1:7" ht="12.75">
      <c r="A723" s="173" t="s">
        <v>185</v>
      </c>
      <c r="B723" s="258"/>
      <c r="C723" s="441" t="s">
        <v>658</v>
      </c>
      <c r="D723" s="213">
        <f>SUM(D724)</f>
        <v>175000</v>
      </c>
      <c r="E723" s="213">
        <f>SUM(E724)</f>
        <v>290000</v>
      </c>
      <c r="F723" s="213">
        <f>SUM(F724)</f>
        <v>325000</v>
      </c>
      <c r="G723" s="509">
        <f t="shared" si="14"/>
        <v>0.1206896551724138</v>
      </c>
    </row>
    <row r="724" spans="1:7" ht="12.75">
      <c r="A724" s="264"/>
      <c r="B724" s="191" t="s">
        <v>159</v>
      </c>
      <c r="C724" s="473" t="s">
        <v>627</v>
      </c>
      <c r="D724" s="223">
        <f>SUM(D725:D727)</f>
        <v>175000</v>
      </c>
      <c r="E724" s="223">
        <f>SUM(E725:E727)</f>
        <v>290000</v>
      </c>
      <c r="F724" s="223">
        <f>SUM(F725:F729)</f>
        <v>325000</v>
      </c>
      <c r="G724" s="509">
        <f t="shared" si="14"/>
        <v>0.1206896551724138</v>
      </c>
    </row>
    <row r="725" spans="1:7" ht="12.75" hidden="1">
      <c r="A725" s="238"/>
      <c r="B725" s="184"/>
      <c r="C725" s="445" t="s">
        <v>300</v>
      </c>
      <c r="D725" s="225">
        <v>35000</v>
      </c>
      <c r="E725" s="225">
        <v>35000</v>
      </c>
      <c r="F725" s="365">
        <v>35000</v>
      </c>
      <c r="G725" s="509">
        <f t="shared" si="14"/>
        <v>0</v>
      </c>
    </row>
    <row r="726" spans="1:7" ht="12.75" hidden="1">
      <c r="A726" s="238"/>
      <c r="B726" s="184"/>
      <c r="C726" s="445" t="s">
        <v>301</v>
      </c>
      <c r="D726" s="225">
        <v>140000</v>
      </c>
      <c r="E726" s="225">
        <v>240000</v>
      </c>
      <c r="F726" s="365">
        <v>240000</v>
      </c>
      <c r="G726" s="509">
        <f t="shared" si="14"/>
        <v>0</v>
      </c>
    </row>
    <row r="727" spans="1:7" ht="12.75" hidden="1">
      <c r="A727" s="240"/>
      <c r="B727" s="187"/>
      <c r="C727" s="472" t="s">
        <v>350</v>
      </c>
      <c r="D727" s="226"/>
      <c r="E727" s="226">
        <v>15000</v>
      </c>
      <c r="F727" s="369"/>
      <c r="G727" s="509">
        <f t="shared" si="14"/>
        <v>-1</v>
      </c>
    </row>
    <row r="728" spans="1:7" ht="12.75" hidden="1">
      <c r="A728" s="240"/>
      <c r="B728" s="187"/>
      <c r="C728" s="472" t="s">
        <v>351</v>
      </c>
      <c r="D728" s="226"/>
      <c r="E728" s="226"/>
      <c r="F728" s="369">
        <v>50000</v>
      </c>
      <c r="G728" s="509" t="e">
        <f t="shared" si="14"/>
        <v>#DIV/0!</v>
      </c>
    </row>
    <row r="729" spans="1:7" ht="13.5" hidden="1" thickBot="1">
      <c r="A729" s="299"/>
      <c r="B729" s="317"/>
      <c r="C729" s="474" t="s">
        <v>302</v>
      </c>
      <c r="D729" s="311"/>
      <c r="E729" s="311"/>
      <c r="F729" s="370"/>
      <c r="G729" s="509" t="e">
        <f t="shared" si="14"/>
        <v>#DIV/0!</v>
      </c>
    </row>
    <row r="730" spans="1:7" ht="12.75">
      <c r="A730" s="173" t="s">
        <v>186</v>
      </c>
      <c r="B730" s="258"/>
      <c r="C730" s="475" t="s">
        <v>659</v>
      </c>
      <c r="D730" s="174">
        <f>SUM(D731)</f>
        <v>2394425.55</v>
      </c>
      <c r="E730" s="174">
        <f>SUM(E731)</f>
        <v>3959960.46</v>
      </c>
      <c r="F730" s="174">
        <f>SUM(F731)</f>
        <v>4060849</v>
      </c>
      <c r="G730" s="509">
        <f t="shared" si="14"/>
        <v>0.02547715842597076</v>
      </c>
    </row>
    <row r="731" spans="1:7" ht="12.75">
      <c r="A731" s="173" t="s">
        <v>911</v>
      </c>
      <c r="B731" s="258"/>
      <c r="C731" s="441" t="s">
        <v>703</v>
      </c>
      <c r="D731" s="213">
        <f>D732+D746+D821</f>
        <v>2394425.55</v>
      </c>
      <c r="E731" s="213">
        <f>E732+E746+E821</f>
        <v>3959960.46</v>
      </c>
      <c r="F731" s="213">
        <f>F732+F746+F821</f>
        <v>4060849</v>
      </c>
      <c r="G731" s="509">
        <f t="shared" si="14"/>
        <v>0.02547715842597076</v>
      </c>
    </row>
    <row r="732" spans="1:7" ht="12.75">
      <c r="A732" s="57"/>
      <c r="B732" s="188" t="s">
        <v>838</v>
      </c>
      <c r="C732" s="57" t="s">
        <v>673</v>
      </c>
      <c r="D732" s="522">
        <f>SUM(D733,D742:D745)</f>
        <v>1184926.05</v>
      </c>
      <c r="E732" s="522">
        <f>SUM(E733,E742:E745)</f>
        <v>1833590.46</v>
      </c>
      <c r="F732" s="522">
        <v>2110849</v>
      </c>
      <c r="G732" s="509">
        <f t="shared" si="14"/>
        <v>0.1512107234676603</v>
      </c>
    </row>
    <row r="733" spans="1:7" ht="12.75" hidden="1">
      <c r="A733" s="203"/>
      <c r="B733" s="250"/>
      <c r="C733" s="203" t="s">
        <v>947</v>
      </c>
      <c r="D733" s="176">
        <f>SUM(D734:D741)</f>
        <v>887585</v>
      </c>
      <c r="E733" s="176">
        <f>SUM(E734:E741)</f>
        <v>1373476</v>
      </c>
      <c r="F733" s="176">
        <f>SUM(F734:F741)</f>
        <v>0</v>
      </c>
      <c r="G733" s="509">
        <f aca="true" t="shared" si="15" ref="G733:G796">(F733-E733)/E733</f>
        <v>-1</v>
      </c>
    </row>
    <row r="734" spans="1:7" ht="12.75" hidden="1">
      <c r="A734" s="57"/>
      <c r="B734" s="148"/>
      <c r="C734" s="286" t="s">
        <v>126</v>
      </c>
      <c r="D734" s="39">
        <v>887585</v>
      </c>
      <c r="E734" s="172">
        <v>1007613</v>
      </c>
      <c r="F734" s="39"/>
      <c r="G734" s="509">
        <f t="shared" si="15"/>
        <v>-1</v>
      </c>
    </row>
    <row r="735" spans="1:7" ht="12.75" hidden="1">
      <c r="A735" s="57"/>
      <c r="B735" s="148"/>
      <c r="C735" s="286" t="s">
        <v>127</v>
      </c>
      <c r="D735" s="39"/>
      <c r="E735" s="39">
        <v>341863</v>
      </c>
      <c r="F735" s="39"/>
      <c r="G735" s="509">
        <f t="shared" si="15"/>
        <v>-1</v>
      </c>
    </row>
    <row r="736" spans="1:7" ht="12.75" hidden="1">
      <c r="A736" s="57"/>
      <c r="B736" s="148"/>
      <c r="C736" s="286" t="s">
        <v>123</v>
      </c>
      <c r="D736" s="39"/>
      <c r="E736" s="172"/>
      <c r="F736" s="39"/>
      <c r="G736" s="509" t="e">
        <f t="shared" si="15"/>
        <v>#DIV/0!</v>
      </c>
    </row>
    <row r="737" spans="1:7" ht="12.75" hidden="1">
      <c r="A737" s="57"/>
      <c r="B737" s="148"/>
      <c r="C737" s="286" t="s">
        <v>124</v>
      </c>
      <c r="D737" s="39"/>
      <c r="E737" s="39"/>
      <c r="F737" s="39"/>
      <c r="G737" s="509" t="e">
        <f t="shared" si="15"/>
        <v>#DIV/0!</v>
      </c>
    </row>
    <row r="738" spans="1:7" ht="12.75" hidden="1">
      <c r="A738" s="57"/>
      <c r="B738" s="148"/>
      <c r="C738" s="286" t="s">
        <v>125</v>
      </c>
      <c r="D738" s="39"/>
      <c r="E738" s="39"/>
      <c r="F738" s="39"/>
      <c r="G738" s="509" t="e">
        <f t="shared" si="15"/>
        <v>#DIV/0!</v>
      </c>
    </row>
    <row r="739" spans="1:7" ht="12.75" hidden="1">
      <c r="A739" s="57"/>
      <c r="B739" s="148"/>
      <c r="C739" s="286" t="s">
        <v>625</v>
      </c>
      <c r="D739" s="39"/>
      <c r="E739" s="39"/>
      <c r="F739" s="39"/>
      <c r="G739" s="509" t="e">
        <f t="shared" si="15"/>
        <v>#DIV/0!</v>
      </c>
    </row>
    <row r="740" spans="1:7" ht="12.75" hidden="1">
      <c r="A740" s="57"/>
      <c r="B740" s="148"/>
      <c r="C740" s="286" t="s">
        <v>71</v>
      </c>
      <c r="D740" s="39"/>
      <c r="E740" s="39">
        <v>24000</v>
      </c>
      <c r="F740" s="39"/>
      <c r="G740" s="509">
        <f t="shared" si="15"/>
        <v>-1</v>
      </c>
    </row>
    <row r="741" spans="1:7" ht="12.75" hidden="1">
      <c r="A741" s="57"/>
      <c r="B741" s="148"/>
      <c r="C741" s="286" t="s">
        <v>128</v>
      </c>
      <c r="D741" s="39"/>
      <c r="E741" s="39"/>
      <c r="F741" s="39"/>
      <c r="G741" s="509" t="e">
        <f t="shared" si="15"/>
        <v>#DIV/0!</v>
      </c>
    </row>
    <row r="742" spans="1:7" ht="12.75" hidden="1">
      <c r="A742" s="57"/>
      <c r="B742" s="148"/>
      <c r="C742" s="197" t="s">
        <v>72</v>
      </c>
      <c r="D742" s="39"/>
      <c r="E742" s="39"/>
      <c r="F742" s="39"/>
      <c r="G742" s="509" t="e">
        <f t="shared" si="15"/>
        <v>#DIV/0!</v>
      </c>
    </row>
    <row r="743" spans="1:7" ht="12.75" hidden="1">
      <c r="A743" s="203"/>
      <c r="B743" s="250"/>
      <c r="C743" s="571" t="s">
        <v>675</v>
      </c>
      <c r="D743" s="176"/>
      <c r="E743" s="176"/>
      <c r="F743" s="176"/>
      <c r="G743" s="509" t="e">
        <f t="shared" si="15"/>
        <v>#DIV/0!</v>
      </c>
    </row>
    <row r="744" spans="1:7" ht="12.75" hidden="1">
      <c r="A744" s="203"/>
      <c r="B744" s="250"/>
      <c r="C744" s="571" t="s">
        <v>676</v>
      </c>
      <c r="D744" s="176">
        <f>D733*0.33</f>
        <v>292903.05</v>
      </c>
      <c r="E744" s="176">
        <f>E733*0.33</f>
        <v>453247.08</v>
      </c>
      <c r="F744" s="176">
        <f>F733*0.33</f>
        <v>0</v>
      </c>
      <c r="G744" s="509">
        <f t="shared" si="15"/>
        <v>-1</v>
      </c>
    </row>
    <row r="745" spans="1:7" ht="12.75" hidden="1">
      <c r="A745" s="203"/>
      <c r="B745" s="250"/>
      <c r="C745" s="571" t="s">
        <v>677</v>
      </c>
      <c r="D745" s="176">
        <v>4438</v>
      </c>
      <c r="E745" s="176">
        <f>E733*0.005</f>
        <v>6867.38</v>
      </c>
      <c r="F745" s="176">
        <f>F733*0.005</f>
        <v>0</v>
      </c>
      <c r="G745" s="509">
        <f t="shared" si="15"/>
        <v>-1</v>
      </c>
    </row>
    <row r="746" spans="1:7" ht="12.75">
      <c r="A746" s="57"/>
      <c r="B746" s="188" t="s">
        <v>839</v>
      </c>
      <c r="C746" s="57" t="s">
        <v>678</v>
      </c>
      <c r="D746" s="522">
        <f>D747+D762+D768+D775+D789+D796+D804+D809+D810+D815+D817+D819</f>
        <v>909499.5</v>
      </c>
      <c r="E746" s="522">
        <f>E747+E762+E768+E775+E789+E796+E804+E809+E810+E815+E817</f>
        <v>1790370</v>
      </c>
      <c r="F746" s="522">
        <v>1800000</v>
      </c>
      <c r="G746" s="509">
        <f t="shared" si="15"/>
        <v>0.005378776454029056</v>
      </c>
    </row>
    <row r="747" spans="1:7" ht="12.75" hidden="1">
      <c r="A747" s="203"/>
      <c r="B747" s="250"/>
      <c r="C747" s="203" t="s">
        <v>940</v>
      </c>
      <c r="D747" s="176">
        <v>192513</v>
      </c>
      <c r="E747" s="176">
        <f>SUM(E748:E761)</f>
        <v>164300</v>
      </c>
      <c r="F747" s="176">
        <f>SUM(F748:F761)</f>
        <v>0</v>
      </c>
      <c r="G747" s="509">
        <f t="shared" si="15"/>
        <v>-1</v>
      </c>
    </row>
    <row r="748" spans="1:7" ht="12.75" hidden="1">
      <c r="A748" s="57"/>
      <c r="B748" s="148"/>
      <c r="C748" s="581" t="s">
        <v>73</v>
      </c>
      <c r="D748" s="39"/>
      <c r="E748" s="39">
        <v>65000</v>
      </c>
      <c r="F748" s="39"/>
      <c r="G748" s="509">
        <f t="shared" si="15"/>
        <v>-1</v>
      </c>
    </row>
    <row r="749" spans="1:7" ht="12.75" hidden="1">
      <c r="A749" s="57"/>
      <c r="B749" s="148"/>
      <c r="C749" s="581" t="s">
        <v>74</v>
      </c>
      <c r="D749" s="39"/>
      <c r="E749" s="39">
        <v>3000</v>
      </c>
      <c r="F749" s="39"/>
      <c r="G749" s="509">
        <f t="shared" si="15"/>
        <v>-1</v>
      </c>
    </row>
    <row r="750" spans="1:7" ht="12.75" hidden="1">
      <c r="A750" s="57"/>
      <c r="B750" s="148"/>
      <c r="C750" s="581" t="s">
        <v>75</v>
      </c>
      <c r="D750" s="39"/>
      <c r="E750" s="39"/>
      <c r="F750" s="39"/>
      <c r="G750" s="509" t="e">
        <f t="shared" si="15"/>
        <v>#DIV/0!</v>
      </c>
    </row>
    <row r="751" spans="1:7" ht="12.75" hidden="1">
      <c r="A751" s="57"/>
      <c r="B751" s="148"/>
      <c r="C751" s="581" t="s">
        <v>76</v>
      </c>
      <c r="D751" s="39"/>
      <c r="E751" s="39">
        <v>28000</v>
      </c>
      <c r="F751" s="39"/>
      <c r="G751" s="509">
        <f t="shared" si="15"/>
        <v>-1</v>
      </c>
    </row>
    <row r="752" spans="1:7" ht="12.75" hidden="1">
      <c r="A752" s="57"/>
      <c r="B752" s="148"/>
      <c r="C752" s="581" t="s">
        <v>77</v>
      </c>
      <c r="D752" s="39"/>
      <c r="E752" s="39">
        <v>5000</v>
      </c>
      <c r="F752" s="39"/>
      <c r="G752" s="509">
        <f t="shared" si="15"/>
        <v>-1</v>
      </c>
    </row>
    <row r="753" spans="1:7" ht="12.75" hidden="1">
      <c r="A753" s="57"/>
      <c r="B753" s="148"/>
      <c r="C753" s="581" t="s">
        <v>224</v>
      </c>
      <c r="D753" s="39"/>
      <c r="E753" s="39"/>
      <c r="F753" s="39"/>
      <c r="G753" s="509" t="e">
        <f t="shared" si="15"/>
        <v>#DIV/0!</v>
      </c>
    </row>
    <row r="754" spans="1:7" ht="12.75" hidden="1">
      <c r="A754" s="57"/>
      <c r="B754" s="148"/>
      <c r="C754" s="581" t="s">
        <v>78</v>
      </c>
      <c r="D754" s="39"/>
      <c r="E754" s="39">
        <v>19000</v>
      </c>
      <c r="F754" s="39"/>
      <c r="G754" s="509">
        <f t="shared" si="15"/>
        <v>-1</v>
      </c>
    </row>
    <row r="755" spans="1:7" ht="12.75" hidden="1">
      <c r="A755" s="57"/>
      <c r="B755" s="148"/>
      <c r="C755" s="581" t="s">
        <v>79</v>
      </c>
      <c r="D755" s="39"/>
      <c r="E755" s="39"/>
      <c r="F755" s="310"/>
      <c r="G755" s="509" t="e">
        <f t="shared" si="15"/>
        <v>#DIV/0!</v>
      </c>
    </row>
    <row r="756" spans="1:7" ht="12.75" hidden="1">
      <c r="A756" s="57"/>
      <c r="B756" s="148"/>
      <c r="C756" s="581" t="s">
        <v>80</v>
      </c>
      <c r="D756" s="39"/>
      <c r="E756" s="39"/>
      <c r="F756" s="39"/>
      <c r="G756" s="509" t="e">
        <f t="shared" si="15"/>
        <v>#DIV/0!</v>
      </c>
    </row>
    <row r="757" spans="1:7" ht="12.75" hidden="1">
      <c r="A757" s="57"/>
      <c r="B757" s="148"/>
      <c r="C757" s="581" t="s">
        <v>81</v>
      </c>
      <c r="D757" s="39"/>
      <c r="E757" s="39"/>
      <c r="F757" s="39"/>
      <c r="G757" s="509" t="e">
        <f t="shared" si="15"/>
        <v>#DIV/0!</v>
      </c>
    </row>
    <row r="758" spans="1:7" ht="12.75" hidden="1">
      <c r="A758" s="57"/>
      <c r="B758" s="148"/>
      <c r="C758" s="581" t="s">
        <v>82</v>
      </c>
      <c r="D758" s="39"/>
      <c r="E758" s="39"/>
      <c r="F758" s="39"/>
      <c r="G758" s="509" t="e">
        <f t="shared" si="15"/>
        <v>#DIV/0!</v>
      </c>
    </row>
    <row r="759" spans="1:7" ht="12.75" hidden="1">
      <c r="A759" s="57"/>
      <c r="B759" s="148"/>
      <c r="C759" s="581" t="s">
        <v>129</v>
      </c>
      <c r="D759" s="39"/>
      <c r="E759" s="39"/>
      <c r="F759" s="39"/>
      <c r="G759" s="509" t="e">
        <f t="shared" si="15"/>
        <v>#DIV/0!</v>
      </c>
    </row>
    <row r="760" spans="1:7" ht="12.75" hidden="1">
      <c r="A760" s="57"/>
      <c r="B760" s="148"/>
      <c r="C760" s="581" t="s">
        <v>83</v>
      </c>
      <c r="D760" s="39"/>
      <c r="E760" s="39">
        <v>37300</v>
      </c>
      <c r="F760" s="39"/>
      <c r="G760" s="509">
        <f t="shared" si="15"/>
        <v>-1</v>
      </c>
    </row>
    <row r="761" spans="1:7" ht="12.75" hidden="1">
      <c r="A761" s="57"/>
      <c r="B761" s="148"/>
      <c r="C761" s="581" t="s">
        <v>84</v>
      </c>
      <c r="D761" s="39"/>
      <c r="E761" s="39">
        <v>7000</v>
      </c>
      <c r="F761" s="39"/>
      <c r="G761" s="509">
        <f t="shared" si="15"/>
        <v>-1</v>
      </c>
    </row>
    <row r="762" spans="1:7" ht="12.75" hidden="1">
      <c r="A762" s="203"/>
      <c r="B762" s="579"/>
      <c r="C762" s="197" t="s">
        <v>679</v>
      </c>
      <c r="D762" s="176">
        <v>12580</v>
      </c>
      <c r="E762" s="176">
        <v>10000</v>
      </c>
      <c r="F762" s="176">
        <f>SUM(F763:F767)</f>
        <v>0</v>
      </c>
      <c r="G762" s="509">
        <f t="shared" si="15"/>
        <v>-1</v>
      </c>
    </row>
    <row r="763" spans="1:7" ht="12.75" hidden="1">
      <c r="A763" s="57"/>
      <c r="B763" s="148"/>
      <c r="C763" s="581" t="s">
        <v>85</v>
      </c>
      <c r="D763" s="39"/>
      <c r="E763" s="39"/>
      <c r="F763" s="39"/>
      <c r="G763" s="509" t="e">
        <f t="shared" si="15"/>
        <v>#DIV/0!</v>
      </c>
    </row>
    <row r="764" spans="1:7" ht="12.75" hidden="1">
      <c r="A764" s="57"/>
      <c r="B764" s="148"/>
      <c r="C764" s="581" t="s">
        <v>86</v>
      </c>
      <c r="D764" s="39"/>
      <c r="E764" s="39"/>
      <c r="F764" s="39"/>
      <c r="G764" s="509" t="e">
        <f t="shared" si="15"/>
        <v>#DIV/0!</v>
      </c>
    </row>
    <row r="765" spans="1:7" ht="12.75" hidden="1">
      <c r="A765" s="57"/>
      <c r="B765" s="148"/>
      <c r="C765" s="581" t="s">
        <v>87</v>
      </c>
      <c r="D765" s="39"/>
      <c r="E765" s="39"/>
      <c r="F765" s="39"/>
      <c r="G765" s="509" t="e">
        <f t="shared" si="15"/>
        <v>#DIV/0!</v>
      </c>
    </row>
    <row r="766" spans="1:7" ht="12.75" hidden="1">
      <c r="A766" s="57"/>
      <c r="B766" s="148"/>
      <c r="C766" s="581" t="s">
        <v>88</v>
      </c>
      <c r="D766" s="39"/>
      <c r="E766" s="39"/>
      <c r="F766" s="39"/>
      <c r="G766" s="509" t="e">
        <f t="shared" si="15"/>
        <v>#DIV/0!</v>
      </c>
    </row>
    <row r="767" spans="1:7" ht="12.75" hidden="1">
      <c r="A767" s="57"/>
      <c r="B767" s="148"/>
      <c r="C767" s="581" t="s">
        <v>89</v>
      </c>
      <c r="D767" s="39"/>
      <c r="E767" s="39"/>
      <c r="F767" s="39"/>
      <c r="G767" s="509" t="e">
        <f t="shared" si="15"/>
        <v>#DIV/0!</v>
      </c>
    </row>
    <row r="768" spans="1:7" ht="12.75" hidden="1">
      <c r="A768" s="203"/>
      <c r="B768" s="579"/>
      <c r="C768" s="203" t="s">
        <v>680</v>
      </c>
      <c r="D768" s="176">
        <v>12471</v>
      </c>
      <c r="E768" s="176">
        <v>20000</v>
      </c>
      <c r="F768" s="176">
        <f>SUM(F769:F774)</f>
        <v>0</v>
      </c>
      <c r="G768" s="509">
        <f t="shared" si="15"/>
        <v>-1</v>
      </c>
    </row>
    <row r="769" spans="1:7" ht="12.75" hidden="1">
      <c r="A769" s="57"/>
      <c r="B769" s="148"/>
      <c r="C769" s="581" t="s">
        <v>943</v>
      </c>
      <c r="D769" s="39"/>
      <c r="E769" s="39"/>
      <c r="F769" s="39"/>
      <c r="G769" s="509" t="e">
        <f t="shared" si="15"/>
        <v>#DIV/0!</v>
      </c>
    </row>
    <row r="770" spans="1:7" ht="12.75" hidden="1">
      <c r="A770" s="57"/>
      <c r="B770" s="148"/>
      <c r="C770" s="581" t="s">
        <v>90</v>
      </c>
      <c r="D770" s="39"/>
      <c r="E770" s="39"/>
      <c r="F770" s="310"/>
      <c r="G770" s="509" t="e">
        <f t="shared" si="15"/>
        <v>#DIV/0!</v>
      </c>
    </row>
    <row r="771" spans="1:7" ht="12.75" hidden="1">
      <c r="A771" s="57"/>
      <c r="B771" s="148"/>
      <c r="C771" s="581" t="s">
        <v>130</v>
      </c>
      <c r="D771" s="39"/>
      <c r="E771" s="39"/>
      <c r="F771" s="310"/>
      <c r="G771" s="509" t="e">
        <f t="shared" si="15"/>
        <v>#DIV/0!</v>
      </c>
    </row>
    <row r="772" spans="1:7" ht="12.75" hidden="1">
      <c r="A772" s="57"/>
      <c r="B772" s="148"/>
      <c r="C772" s="581" t="s">
        <v>941</v>
      </c>
      <c r="D772" s="39"/>
      <c r="E772" s="39"/>
      <c r="F772" s="310"/>
      <c r="G772" s="509" t="e">
        <f t="shared" si="15"/>
        <v>#DIV/0!</v>
      </c>
    </row>
    <row r="773" spans="1:7" ht="12.75" hidden="1">
      <c r="A773" s="57"/>
      <c r="B773" s="148"/>
      <c r="C773" s="581" t="s">
        <v>131</v>
      </c>
      <c r="D773" s="39"/>
      <c r="E773" s="39"/>
      <c r="F773" s="310"/>
      <c r="G773" s="509" t="e">
        <f t="shared" si="15"/>
        <v>#DIV/0!</v>
      </c>
    </row>
    <row r="774" spans="1:7" ht="12.75" hidden="1">
      <c r="A774" s="57"/>
      <c r="B774" s="148"/>
      <c r="C774" s="581" t="s">
        <v>942</v>
      </c>
      <c r="D774" s="39"/>
      <c r="E774" s="39"/>
      <c r="F774" s="310"/>
      <c r="G774" s="509" t="e">
        <f t="shared" si="15"/>
        <v>#DIV/0!</v>
      </c>
    </row>
    <row r="775" spans="1:7" ht="12.75" hidden="1">
      <c r="A775" s="203"/>
      <c r="B775" s="579"/>
      <c r="C775" s="571" t="s">
        <v>681</v>
      </c>
      <c r="D775" s="176">
        <v>152123</v>
      </c>
      <c r="E775" s="176">
        <f>SUM(E776:E788)</f>
        <v>178400</v>
      </c>
      <c r="F775" s="176">
        <f>SUM(F776:F788)</f>
        <v>0</v>
      </c>
      <c r="G775" s="509">
        <f t="shared" si="15"/>
        <v>-1</v>
      </c>
    </row>
    <row r="776" spans="1:7" ht="12.75" hidden="1">
      <c r="A776" s="57"/>
      <c r="B776" s="148"/>
      <c r="C776" s="581" t="s">
        <v>91</v>
      </c>
      <c r="D776" s="39"/>
      <c r="E776" s="39">
        <v>33000</v>
      </c>
      <c r="F776" s="39"/>
      <c r="G776" s="509">
        <f t="shared" si="15"/>
        <v>-1</v>
      </c>
    </row>
    <row r="777" spans="1:7" ht="12.75" hidden="1">
      <c r="A777" s="57"/>
      <c r="B777" s="148"/>
      <c r="C777" s="581" t="s">
        <v>791</v>
      </c>
      <c r="D777" s="39"/>
      <c r="E777" s="39">
        <v>90000</v>
      </c>
      <c r="F777" s="39"/>
      <c r="G777" s="509">
        <f t="shared" si="15"/>
        <v>-1</v>
      </c>
    </row>
    <row r="778" spans="1:7" ht="12.75" hidden="1">
      <c r="A778" s="57"/>
      <c r="B778" s="148"/>
      <c r="C778" s="581" t="s">
        <v>92</v>
      </c>
      <c r="D778" s="39"/>
      <c r="E778" s="39">
        <v>1300</v>
      </c>
      <c r="F778" s="39"/>
      <c r="G778" s="509">
        <f t="shared" si="15"/>
        <v>-1</v>
      </c>
    </row>
    <row r="779" spans="1:7" ht="12.75" hidden="1">
      <c r="A779" s="57"/>
      <c r="B779" s="148"/>
      <c r="C779" s="581" t="s">
        <v>132</v>
      </c>
      <c r="D779" s="39"/>
      <c r="E779" s="39">
        <v>10000</v>
      </c>
      <c r="F779" s="39"/>
      <c r="G779" s="509">
        <f t="shared" si="15"/>
        <v>-1</v>
      </c>
    </row>
    <row r="780" spans="1:7" ht="12.75" hidden="1">
      <c r="A780" s="57"/>
      <c r="B780" s="148"/>
      <c r="C780" s="581" t="s">
        <v>93</v>
      </c>
      <c r="D780" s="39"/>
      <c r="E780" s="39">
        <v>30000</v>
      </c>
      <c r="F780" s="39"/>
      <c r="G780" s="509">
        <f t="shared" si="15"/>
        <v>-1</v>
      </c>
    </row>
    <row r="781" spans="1:7" ht="12.75" hidden="1">
      <c r="A781" s="57"/>
      <c r="B781" s="148"/>
      <c r="C781" s="581" t="s">
        <v>94</v>
      </c>
      <c r="D781" s="39"/>
      <c r="E781" s="39">
        <v>12100</v>
      </c>
      <c r="F781" s="39"/>
      <c r="G781" s="509">
        <f t="shared" si="15"/>
        <v>-1</v>
      </c>
    </row>
    <row r="782" spans="1:7" ht="12.75" hidden="1">
      <c r="A782" s="57"/>
      <c r="B782" s="148"/>
      <c r="C782" s="581" t="s">
        <v>95</v>
      </c>
      <c r="D782" s="39"/>
      <c r="E782" s="39"/>
      <c r="F782" s="39"/>
      <c r="G782" s="509" t="e">
        <f t="shared" si="15"/>
        <v>#DIV/0!</v>
      </c>
    </row>
    <row r="783" spans="1:7" ht="12.75" hidden="1">
      <c r="A783" s="57"/>
      <c r="B783" s="148"/>
      <c r="C783" s="581" t="s">
        <v>98</v>
      </c>
      <c r="D783" s="39"/>
      <c r="E783" s="39"/>
      <c r="F783" s="39"/>
      <c r="G783" s="509" t="e">
        <f t="shared" si="15"/>
        <v>#DIV/0!</v>
      </c>
    </row>
    <row r="784" spans="1:7" ht="12.75" hidden="1">
      <c r="A784" s="57"/>
      <c r="B784" s="148"/>
      <c r="C784" s="581" t="s">
        <v>96</v>
      </c>
      <c r="D784" s="39"/>
      <c r="E784" s="39">
        <v>2000</v>
      </c>
      <c r="F784" s="39"/>
      <c r="G784" s="509">
        <f t="shared" si="15"/>
        <v>-1</v>
      </c>
    </row>
    <row r="785" spans="1:7" ht="12.75" hidden="1">
      <c r="A785" s="57"/>
      <c r="B785" s="148"/>
      <c r="C785" s="581" t="s">
        <v>97</v>
      </c>
      <c r="D785" s="39"/>
      <c r="E785" s="39"/>
      <c r="F785" s="39"/>
      <c r="G785" s="509" t="e">
        <f t="shared" si="15"/>
        <v>#DIV/0!</v>
      </c>
    </row>
    <row r="786" spans="1:7" ht="12.75" hidden="1">
      <c r="A786" s="57"/>
      <c r="B786" s="148"/>
      <c r="C786" s="581" t="s">
        <v>115</v>
      </c>
      <c r="D786" s="39"/>
      <c r="E786" s="39"/>
      <c r="F786" s="39"/>
      <c r="G786" s="509" t="e">
        <f t="shared" si="15"/>
        <v>#DIV/0!</v>
      </c>
    </row>
    <row r="787" spans="1:7" ht="12.75" hidden="1">
      <c r="A787" s="57"/>
      <c r="B787" s="148"/>
      <c r="C787" s="521" t="s">
        <v>133</v>
      </c>
      <c r="D787" s="39"/>
      <c r="E787" s="39"/>
      <c r="F787" s="39"/>
      <c r="G787" s="509" t="e">
        <f t="shared" si="15"/>
        <v>#DIV/0!</v>
      </c>
    </row>
    <row r="788" spans="1:7" ht="12.75" hidden="1">
      <c r="A788" s="57"/>
      <c r="B788" s="148"/>
      <c r="C788" s="521" t="s">
        <v>134</v>
      </c>
      <c r="D788" s="39"/>
      <c r="E788" s="39"/>
      <c r="F788" s="39"/>
      <c r="G788" s="509" t="e">
        <f t="shared" si="15"/>
        <v>#DIV/0!</v>
      </c>
    </row>
    <row r="789" spans="1:7" ht="12.75" hidden="1">
      <c r="A789" s="203"/>
      <c r="B789" s="579"/>
      <c r="C789" s="197" t="s">
        <v>682</v>
      </c>
      <c r="D789" s="176">
        <v>6665.5</v>
      </c>
      <c r="E789" s="176">
        <v>8000</v>
      </c>
      <c r="F789" s="176">
        <f>SUM(F790:F795)</f>
        <v>0</v>
      </c>
      <c r="G789" s="509">
        <f t="shared" si="15"/>
        <v>-1</v>
      </c>
    </row>
    <row r="790" spans="1:7" ht="12.75" hidden="1">
      <c r="A790" s="57"/>
      <c r="B790" s="148"/>
      <c r="C790" s="581" t="s">
        <v>116</v>
      </c>
      <c r="D790" s="39"/>
      <c r="E790" s="39"/>
      <c r="F790" s="39"/>
      <c r="G790" s="509" t="e">
        <f t="shared" si="15"/>
        <v>#DIV/0!</v>
      </c>
    </row>
    <row r="791" spans="1:7" ht="12.75" hidden="1">
      <c r="A791" s="57"/>
      <c r="B791" s="148"/>
      <c r="C791" s="581" t="s">
        <v>117</v>
      </c>
      <c r="D791" s="39"/>
      <c r="E791" s="39"/>
      <c r="F791" s="39"/>
      <c r="G791" s="509" t="e">
        <f t="shared" si="15"/>
        <v>#DIV/0!</v>
      </c>
    </row>
    <row r="792" spans="1:7" ht="12.75" hidden="1">
      <c r="A792" s="57"/>
      <c r="B792" s="148"/>
      <c r="C792" s="581" t="s">
        <v>118</v>
      </c>
      <c r="D792" s="39"/>
      <c r="E792" s="39"/>
      <c r="F792" s="39"/>
      <c r="G792" s="509" t="e">
        <f t="shared" si="15"/>
        <v>#DIV/0!</v>
      </c>
    </row>
    <row r="793" spans="1:7" ht="12.75" hidden="1">
      <c r="A793" s="57"/>
      <c r="B793" s="148"/>
      <c r="C793" s="581" t="s">
        <v>119</v>
      </c>
      <c r="D793" s="39"/>
      <c r="E793" s="39"/>
      <c r="F793" s="39"/>
      <c r="G793" s="509" t="e">
        <f t="shared" si="15"/>
        <v>#DIV/0!</v>
      </c>
    </row>
    <row r="794" spans="1:7" ht="12.75" hidden="1">
      <c r="A794" s="57"/>
      <c r="B794" s="148"/>
      <c r="C794" s="581" t="s">
        <v>135</v>
      </c>
      <c r="D794" s="39"/>
      <c r="E794" s="39">
        <v>8000</v>
      </c>
      <c r="F794" s="39"/>
      <c r="G794" s="509">
        <f t="shared" si="15"/>
        <v>-1</v>
      </c>
    </row>
    <row r="795" spans="1:7" ht="12.75" hidden="1">
      <c r="A795" s="57"/>
      <c r="B795" s="148"/>
      <c r="C795" s="581" t="s">
        <v>120</v>
      </c>
      <c r="D795" s="39"/>
      <c r="E795" s="39"/>
      <c r="F795" s="39"/>
      <c r="G795" s="509" t="e">
        <f t="shared" si="15"/>
        <v>#DIV/0!</v>
      </c>
    </row>
    <row r="796" spans="1:7" ht="12.75" hidden="1">
      <c r="A796" s="203"/>
      <c r="B796" s="579"/>
      <c r="C796" s="203" t="s">
        <v>683</v>
      </c>
      <c r="D796" s="176">
        <v>174852</v>
      </c>
      <c r="E796" s="176">
        <f>SUM(E797:E803)</f>
        <v>146200</v>
      </c>
      <c r="F796" s="176">
        <f>SUM(F797:F803)</f>
        <v>0</v>
      </c>
      <c r="G796" s="509">
        <f t="shared" si="15"/>
        <v>-1</v>
      </c>
    </row>
    <row r="797" spans="1:7" ht="12.75" hidden="1">
      <c r="A797" s="57"/>
      <c r="B797" s="148"/>
      <c r="C797" s="581" t="s">
        <v>136</v>
      </c>
      <c r="D797" s="39"/>
      <c r="E797" s="39">
        <v>23000</v>
      </c>
      <c r="F797" s="39"/>
      <c r="G797" s="509">
        <f aca="true" t="shared" si="16" ref="G797:G860">(F797-E797)/E797</f>
        <v>-1</v>
      </c>
    </row>
    <row r="798" spans="1:7" ht="12.75" hidden="1">
      <c r="A798" s="57"/>
      <c r="B798" s="148"/>
      <c r="C798" s="581" t="s">
        <v>225</v>
      </c>
      <c r="D798" s="39"/>
      <c r="E798" s="39"/>
      <c r="F798" s="39"/>
      <c r="G798" s="509" t="e">
        <f t="shared" si="16"/>
        <v>#DIV/0!</v>
      </c>
    </row>
    <row r="799" spans="1:7" ht="12.75" hidden="1">
      <c r="A799" s="57"/>
      <c r="B799" s="148"/>
      <c r="C799" s="581" t="s">
        <v>137</v>
      </c>
      <c r="D799" s="39"/>
      <c r="E799" s="39">
        <v>5000</v>
      </c>
      <c r="F799" s="39"/>
      <c r="G799" s="509">
        <f t="shared" si="16"/>
        <v>-1</v>
      </c>
    </row>
    <row r="800" spans="1:7" ht="12.75" hidden="1">
      <c r="A800" s="57"/>
      <c r="B800" s="148"/>
      <c r="C800" s="581" t="s">
        <v>138</v>
      </c>
      <c r="D800" s="39"/>
      <c r="E800" s="39">
        <v>55000</v>
      </c>
      <c r="F800" s="39"/>
      <c r="G800" s="509">
        <f t="shared" si="16"/>
        <v>-1</v>
      </c>
    </row>
    <row r="801" spans="1:7" ht="12.75" hidden="1">
      <c r="A801" s="57"/>
      <c r="B801" s="148"/>
      <c r="C801" s="581" t="s">
        <v>954</v>
      </c>
      <c r="D801" s="39"/>
      <c r="E801" s="39">
        <v>15000</v>
      </c>
      <c r="F801" s="39"/>
      <c r="G801" s="509">
        <f t="shared" si="16"/>
        <v>-1</v>
      </c>
    </row>
    <row r="802" spans="1:7" ht="12.75" hidden="1">
      <c r="A802" s="57"/>
      <c r="B802" s="148"/>
      <c r="C802" s="581" t="s">
        <v>139</v>
      </c>
      <c r="D802" s="39"/>
      <c r="E802" s="39">
        <v>30000</v>
      </c>
      <c r="F802" s="39"/>
      <c r="G802" s="509">
        <f t="shared" si="16"/>
        <v>-1</v>
      </c>
    </row>
    <row r="803" spans="1:7" ht="12.75" hidden="1">
      <c r="A803" s="57"/>
      <c r="B803" s="148"/>
      <c r="C803" s="581" t="s">
        <v>140</v>
      </c>
      <c r="D803" s="39"/>
      <c r="E803" s="39">
        <v>18200</v>
      </c>
      <c r="F803" s="39"/>
      <c r="G803" s="509">
        <f t="shared" si="16"/>
        <v>-1</v>
      </c>
    </row>
    <row r="804" spans="1:7" ht="12.75" hidden="1">
      <c r="A804" s="203"/>
      <c r="B804" s="579"/>
      <c r="C804" s="203" t="s">
        <v>684</v>
      </c>
      <c r="D804" s="176">
        <v>29815</v>
      </c>
      <c r="E804" s="176">
        <f>SUM(E805:E808)</f>
        <v>40100</v>
      </c>
      <c r="F804" s="176">
        <f>SUM(F805:F808)</f>
        <v>0</v>
      </c>
      <c r="G804" s="509">
        <f t="shared" si="16"/>
        <v>-1</v>
      </c>
    </row>
    <row r="805" spans="1:7" ht="12.75" hidden="1">
      <c r="A805" s="57"/>
      <c r="B805" s="148"/>
      <c r="C805" s="581" t="s">
        <v>121</v>
      </c>
      <c r="D805" s="39"/>
      <c r="E805" s="39">
        <v>36300</v>
      </c>
      <c r="F805" s="39"/>
      <c r="G805" s="509">
        <f t="shared" si="16"/>
        <v>-1</v>
      </c>
    </row>
    <row r="806" spans="1:7" ht="12.75" hidden="1">
      <c r="A806" s="57"/>
      <c r="B806" s="148"/>
      <c r="C806" s="581" t="s">
        <v>141</v>
      </c>
      <c r="D806" s="39"/>
      <c r="E806" s="39">
        <v>3000</v>
      </c>
      <c r="F806" s="39"/>
      <c r="G806" s="509">
        <f t="shared" si="16"/>
        <v>-1</v>
      </c>
    </row>
    <row r="807" spans="1:7" ht="12.75" hidden="1">
      <c r="A807" s="57"/>
      <c r="B807" s="148"/>
      <c r="C807" s="581" t="s">
        <v>122</v>
      </c>
      <c r="D807" s="39"/>
      <c r="E807" s="39">
        <v>800</v>
      </c>
      <c r="F807" s="39"/>
      <c r="G807" s="509">
        <f t="shared" si="16"/>
        <v>-1</v>
      </c>
    </row>
    <row r="808" spans="1:7" ht="12.75" hidden="1">
      <c r="A808" s="57"/>
      <c r="B808" s="148"/>
      <c r="C808" s="521" t="s">
        <v>142</v>
      </c>
      <c r="D808" s="39"/>
      <c r="E808" s="39"/>
      <c r="F808" s="39"/>
      <c r="G808" s="509" t="e">
        <f t="shared" si="16"/>
        <v>#DIV/0!</v>
      </c>
    </row>
    <row r="809" spans="1:7" ht="12.75" hidden="1">
      <c r="A809" s="203"/>
      <c r="B809" s="250"/>
      <c r="C809" s="197" t="s">
        <v>946</v>
      </c>
      <c r="D809" s="176">
        <v>0</v>
      </c>
      <c r="E809" s="176">
        <v>0</v>
      </c>
      <c r="F809" s="176">
        <v>0</v>
      </c>
      <c r="G809" s="509" t="e">
        <f t="shared" si="16"/>
        <v>#DIV/0!</v>
      </c>
    </row>
    <row r="810" spans="1:7" ht="12.75" hidden="1">
      <c r="A810" s="203"/>
      <c r="B810" s="250"/>
      <c r="C810" s="197" t="s">
        <v>685</v>
      </c>
      <c r="D810" s="176">
        <f>SUM(D811:D814)</f>
        <v>0</v>
      </c>
      <c r="E810" s="176">
        <f>SUM(E811:E814)</f>
        <v>0</v>
      </c>
      <c r="F810" s="176">
        <f>SUM(F811:F814)</f>
        <v>0</v>
      </c>
      <c r="G810" s="509" t="e">
        <f t="shared" si="16"/>
        <v>#DIV/0!</v>
      </c>
    </row>
    <row r="811" spans="1:7" ht="12.75" hidden="1">
      <c r="A811" s="57"/>
      <c r="B811" s="148"/>
      <c r="C811" s="521" t="s">
        <v>144</v>
      </c>
      <c r="D811" s="39"/>
      <c r="E811" s="39"/>
      <c r="F811" s="39"/>
      <c r="G811" s="509" t="e">
        <f t="shared" si="16"/>
        <v>#DIV/0!</v>
      </c>
    </row>
    <row r="812" spans="1:7" ht="12.75" hidden="1">
      <c r="A812" s="57"/>
      <c r="B812" s="148"/>
      <c r="C812" s="521" t="s">
        <v>143</v>
      </c>
      <c r="D812" s="39"/>
      <c r="E812" s="39"/>
      <c r="F812" s="39"/>
      <c r="G812" s="509" t="e">
        <f t="shared" si="16"/>
        <v>#DIV/0!</v>
      </c>
    </row>
    <row r="813" spans="1:7" ht="12.75" hidden="1">
      <c r="A813" s="57"/>
      <c r="B813" s="148"/>
      <c r="C813" s="521" t="s">
        <v>145</v>
      </c>
      <c r="D813" s="39"/>
      <c r="E813" s="39"/>
      <c r="F813" s="39"/>
      <c r="G813" s="509" t="e">
        <f t="shared" si="16"/>
        <v>#DIV/0!</v>
      </c>
    </row>
    <row r="814" spans="1:7" ht="12.75" hidden="1">
      <c r="A814" s="57"/>
      <c r="B814" s="148"/>
      <c r="C814" s="521" t="s">
        <v>686</v>
      </c>
      <c r="D814" s="39"/>
      <c r="E814" s="39"/>
      <c r="F814" s="39"/>
      <c r="G814" s="509" t="e">
        <f t="shared" si="16"/>
        <v>#DIV/0!</v>
      </c>
    </row>
    <row r="815" spans="1:7" ht="12.75" hidden="1">
      <c r="A815" s="203"/>
      <c r="B815" s="250"/>
      <c r="C815" s="571" t="s">
        <v>156</v>
      </c>
      <c r="D815" s="176">
        <v>317</v>
      </c>
      <c r="E815" s="176">
        <f>SUM(E816)</f>
        <v>1000</v>
      </c>
      <c r="F815" s="176">
        <f>SUM(F816)</f>
        <v>0</v>
      </c>
      <c r="G815" s="509">
        <f t="shared" si="16"/>
        <v>-1</v>
      </c>
    </row>
    <row r="816" spans="1:7" ht="12.75" hidden="1">
      <c r="A816" s="57"/>
      <c r="B816" s="148"/>
      <c r="C816" s="521" t="s">
        <v>147</v>
      </c>
      <c r="D816" s="39"/>
      <c r="E816" s="39">
        <v>1000</v>
      </c>
      <c r="F816" s="39"/>
      <c r="G816" s="509">
        <f t="shared" si="16"/>
        <v>-1</v>
      </c>
    </row>
    <row r="817" spans="1:7" ht="12.75" hidden="1">
      <c r="A817" s="203"/>
      <c r="B817" s="579"/>
      <c r="C817" s="197" t="s">
        <v>226</v>
      </c>
      <c r="D817" s="176">
        <v>325803</v>
      </c>
      <c r="E817" s="176">
        <f>SUM(E818)</f>
        <v>1222370</v>
      </c>
      <c r="F817" s="176">
        <f>SUM(F818:F820)</f>
        <v>0</v>
      </c>
      <c r="G817" s="509">
        <f t="shared" si="16"/>
        <v>-1</v>
      </c>
    </row>
    <row r="818" spans="1:7" ht="12.75" hidden="1">
      <c r="A818" s="57"/>
      <c r="B818" s="148"/>
      <c r="C818" s="521" t="s">
        <v>227</v>
      </c>
      <c r="D818" s="39"/>
      <c r="E818" s="39">
        <v>1222370</v>
      </c>
      <c r="F818" s="39"/>
      <c r="G818" s="509">
        <f t="shared" si="16"/>
        <v>-1</v>
      </c>
    </row>
    <row r="819" spans="1:7" ht="12.75" hidden="1">
      <c r="A819" s="57"/>
      <c r="B819" s="148"/>
      <c r="C819" s="197" t="s">
        <v>228</v>
      </c>
      <c r="D819" s="176">
        <f>SUM(D820:D820)</f>
        <v>2360</v>
      </c>
      <c r="E819" s="176">
        <f>SUM(E820:E820)</f>
        <v>0</v>
      </c>
      <c r="F819" s="176">
        <f>SUM(F820:F820)</f>
        <v>0</v>
      </c>
      <c r="G819" s="509" t="e">
        <f t="shared" si="16"/>
        <v>#DIV/0!</v>
      </c>
    </row>
    <row r="820" spans="1:7" ht="12.75" hidden="1">
      <c r="A820" s="57"/>
      <c r="B820" s="148"/>
      <c r="C820" s="521" t="s">
        <v>229</v>
      </c>
      <c r="D820" s="39">
        <v>2360</v>
      </c>
      <c r="E820" s="39"/>
      <c r="F820" s="39"/>
      <c r="G820" s="509" t="e">
        <f t="shared" si="16"/>
        <v>#DIV/0!</v>
      </c>
    </row>
    <row r="821" spans="1:7" ht="27.75" customHeight="1">
      <c r="A821" s="57"/>
      <c r="B821" s="188" t="s">
        <v>840</v>
      </c>
      <c r="C821" s="432" t="s">
        <v>212</v>
      </c>
      <c r="D821" s="39">
        <f>SUM(D822)</f>
        <v>300000</v>
      </c>
      <c r="E821" s="39">
        <f>SUM(E822)</f>
        <v>336000</v>
      </c>
      <c r="F821" s="39">
        <v>150000</v>
      </c>
      <c r="G821" s="509">
        <f t="shared" si="16"/>
        <v>-0.5535714285714286</v>
      </c>
    </row>
    <row r="822" spans="1:7" ht="12.75" hidden="1">
      <c r="A822" s="166"/>
      <c r="B822" s="244"/>
      <c r="C822" s="437" t="s">
        <v>687</v>
      </c>
      <c r="D822" s="276">
        <f>SUM(D823:D824)</f>
        <v>300000</v>
      </c>
      <c r="E822" s="36">
        <f>SUM(E823:E824)</f>
        <v>336000</v>
      </c>
      <c r="F822" s="36">
        <f>SUM(F823:F824)</f>
        <v>0</v>
      </c>
      <c r="G822" s="509">
        <f t="shared" si="16"/>
        <v>-1</v>
      </c>
    </row>
    <row r="823" spans="1:7" ht="12.75" hidden="1">
      <c r="A823" s="19"/>
      <c r="B823" s="144"/>
      <c r="C823" s="438" t="s">
        <v>230</v>
      </c>
      <c r="D823" s="73">
        <v>300000</v>
      </c>
      <c r="E823" s="21">
        <v>336000</v>
      </c>
      <c r="F823" s="21"/>
      <c r="G823" s="509">
        <f t="shared" si="16"/>
        <v>-1</v>
      </c>
    </row>
    <row r="824" spans="1:7" ht="13.5" hidden="1" thickBot="1">
      <c r="A824" s="277"/>
      <c r="B824" s="278"/>
      <c r="C824" s="440" t="s">
        <v>231</v>
      </c>
      <c r="D824" s="304"/>
      <c r="E824" s="279"/>
      <c r="F824" s="279"/>
      <c r="G824" s="509" t="e">
        <f t="shared" si="16"/>
        <v>#DIV/0!</v>
      </c>
    </row>
    <row r="825" spans="1:7" ht="12.75">
      <c r="A825" s="173" t="s">
        <v>187</v>
      </c>
      <c r="B825" s="258"/>
      <c r="C825" s="475" t="s">
        <v>660</v>
      </c>
      <c r="D825" s="174">
        <f>SUM(D826)</f>
        <v>4374979.6</v>
      </c>
      <c r="E825" s="174">
        <f>SUM(E826)</f>
        <v>6787746.08</v>
      </c>
      <c r="F825" s="174">
        <f>SUM(F826)</f>
        <v>3627000</v>
      </c>
      <c r="G825" s="509">
        <f t="shared" si="16"/>
        <v>-0.4656547317397589</v>
      </c>
    </row>
    <row r="826" spans="1:7" ht="12.75">
      <c r="A826" s="166" t="s">
        <v>912</v>
      </c>
      <c r="B826" s="245"/>
      <c r="C826" s="443" t="s">
        <v>704</v>
      </c>
      <c r="D826" s="170">
        <f>D827+D841+D920+D924</f>
        <v>4374979.6</v>
      </c>
      <c r="E826" s="170">
        <f>E827+E841+E920+E924</f>
        <v>6787746.08</v>
      </c>
      <c r="F826" s="170">
        <f>F827+F841+F920+F924</f>
        <v>3627000</v>
      </c>
      <c r="G826" s="509">
        <f t="shared" si="16"/>
        <v>-0.4656547317397589</v>
      </c>
    </row>
    <row r="827" spans="1:7" ht="12.75">
      <c r="A827" s="57"/>
      <c r="B827" s="188" t="s">
        <v>838</v>
      </c>
      <c r="C827" s="57" t="s">
        <v>673</v>
      </c>
      <c r="D827" s="522">
        <f>D828+D839+D840+D838</f>
        <v>2007979.6</v>
      </c>
      <c r="E827" s="522">
        <f>E828+E839+E840+E838</f>
        <v>2100746.08</v>
      </c>
      <c r="F827" s="522">
        <v>2260000</v>
      </c>
      <c r="G827" s="509">
        <f t="shared" si="16"/>
        <v>0.07580826712764825</v>
      </c>
    </row>
    <row r="828" spans="1:7" ht="12.75" hidden="1">
      <c r="A828" s="203"/>
      <c r="B828" s="250"/>
      <c r="C828" s="203" t="s">
        <v>947</v>
      </c>
      <c r="D828" s="176">
        <f>SUM(D829:D836)</f>
        <v>1489760</v>
      </c>
      <c r="E828" s="176">
        <f>SUM(E829:E836)</f>
        <v>1559248</v>
      </c>
      <c r="F828" s="176">
        <f>SUM(F829:F836)</f>
        <v>0</v>
      </c>
      <c r="G828" s="509">
        <f t="shared" si="16"/>
        <v>-1</v>
      </c>
    </row>
    <row r="829" spans="1:7" ht="12.75" hidden="1">
      <c r="A829" s="57"/>
      <c r="B829" s="148"/>
      <c r="C829" s="286" t="s">
        <v>126</v>
      </c>
      <c r="D829" s="39">
        <v>1389760</v>
      </c>
      <c r="E829" s="172">
        <v>1459248</v>
      </c>
      <c r="F829" s="39"/>
      <c r="G829" s="509">
        <f t="shared" si="16"/>
        <v>-1</v>
      </c>
    </row>
    <row r="830" spans="1:7" ht="12.75" hidden="1">
      <c r="A830" s="57"/>
      <c r="B830" s="148"/>
      <c r="C830" s="286" t="s">
        <v>127</v>
      </c>
      <c r="D830" s="39"/>
      <c r="E830" s="39"/>
      <c r="F830" s="39"/>
      <c r="G830" s="509" t="e">
        <f t="shared" si="16"/>
        <v>#DIV/0!</v>
      </c>
    </row>
    <row r="831" spans="1:7" ht="12.75" hidden="1">
      <c r="A831" s="57"/>
      <c r="B831" s="148"/>
      <c r="C831" s="286" t="s">
        <v>123</v>
      </c>
      <c r="D831" s="39"/>
      <c r="E831" s="39"/>
      <c r="F831" s="39"/>
      <c r="G831" s="509" t="e">
        <f t="shared" si="16"/>
        <v>#DIV/0!</v>
      </c>
    </row>
    <row r="832" spans="1:7" ht="12.75" hidden="1">
      <c r="A832" s="57"/>
      <c r="B832" s="148"/>
      <c r="C832" s="286" t="s">
        <v>124</v>
      </c>
      <c r="D832" s="39"/>
      <c r="E832" s="39"/>
      <c r="F832" s="39"/>
      <c r="G832" s="509" t="e">
        <f t="shared" si="16"/>
        <v>#DIV/0!</v>
      </c>
    </row>
    <row r="833" spans="1:7" ht="12.75" hidden="1">
      <c r="A833" s="57"/>
      <c r="B833" s="148"/>
      <c r="C833" s="286" t="s">
        <v>125</v>
      </c>
      <c r="D833" s="39"/>
      <c r="E833" s="39"/>
      <c r="F833" s="39"/>
      <c r="G833" s="509" t="e">
        <f t="shared" si="16"/>
        <v>#DIV/0!</v>
      </c>
    </row>
    <row r="834" spans="1:7" ht="12.75" hidden="1">
      <c r="A834" s="57"/>
      <c r="B834" s="148"/>
      <c r="C834" s="286" t="s">
        <v>625</v>
      </c>
      <c r="D834" s="39"/>
      <c r="E834" s="39"/>
      <c r="F834" s="39"/>
      <c r="G834" s="509" t="e">
        <f t="shared" si="16"/>
        <v>#DIV/0!</v>
      </c>
    </row>
    <row r="835" spans="1:7" ht="12.75" hidden="1">
      <c r="A835" s="57"/>
      <c r="B835" s="148"/>
      <c r="C835" s="286" t="s">
        <v>71</v>
      </c>
      <c r="D835" s="39">
        <v>100000</v>
      </c>
      <c r="E835" s="39">
        <v>100000</v>
      </c>
      <c r="F835" s="39"/>
      <c r="G835" s="509">
        <f t="shared" si="16"/>
        <v>-1</v>
      </c>
    </row>
    <row r="836" spans="1:7" ht="12.75" hidden="1">
      <c r="A836" s="57"/>
      <c r="B836" s="148"/>
      <c r="C836" s="286" t="s">
        <v>128</v>
      </c>
      <c r="D836" s="39"/>
      <c r="E836" s="39"/>
      <c r="F836" s="39"/>
      <c r="G836" s="509" t="e">
        <f t="shared" si="16"/>
        <v>#DIV/0!</v>
      </c>
    </row>
    <row r="837" spans="1:7" ht="12.75" hidden="1">
      <c r="A837" s="57"/>
      <c r="B837" s="148"/>
      <c r="C837" s="197" t="s">
        <v>72</v>
      </c>
      <c r="D837" s="39"/>
      <c r="E837" s="39"/>
      <c r="F837" s="39"/>
      <c r="G837" s="509" t="e">
        <f t="shared" si="16"/>
        <v>#DIV/0!</v>
      </c>
    </row>
    <row r="838" spans="1:7" ht="12.75" hidden="1">
      <c r="A838" s="203"/>
      <c r="B838" s="250"/>
      <c r="C838" s="571" t="s">
        <v>675</v>
      </c>
      <c r="D838" s="176">
        <v>19150</v>
      </c>
      <c r="E838" s="176">
        <v>19150</v>
      </c>
      <c r="F838" s="176"/>
      <c r="G838" s="509">
        <f t="shared" si="16"/>
        <v>-1</v>
      </c>
    </row>
    <row r="839" spans="1:7" ht="12.75" hidden="1">
      <c r="A839" s="203"/>
      <c r="B839" s="250"/>
      <c r="C839" s="571" t="s">
        <v>676</v>
      </c>
      <c r="D839" s="176">
        <f>D828*0.33</f>
        <v>491620.80000000005</v>
      </c>
      <c r="E839" s="176">
        <f>E828*0.33</f>
        <v>514551.84</v>
      </c>
      <c r="F839" s="176">
        <f>F828*0.33</f>
        <v>0</v>
      </c>
      <c r="G839" s="509">
        <f t="shared" si="16"/>
        <v>-1</v>
      </c>
    </row>
    <row r="840" spans="1:7" ht="12.75" hidden="1">
      <c r="A840" s="203"/>
      <c r="B840" s="250"/>
      <c r="C840" s="571" t="s">
        <v>677</v>
      </c>
      <c r="D840" s="176">
        <f>D828*0.005</f>
        <v>7448.8</v>
      </c>
      <c r="E840" s="176">
        <f>E828*0.005</f>
        <v>7796.24</v>
      </c>
      <c r="F840" s="176">
        <f>F828*0.005</f>
        <v>0</v>
      </c>
      <c r="G840" s="509">
        <f t="shared" si="16"/>
        <v>-1</v>
      </c>
    </row>
    <row r="841" spans="1:7" ht="12.75">
      <c r="A841" s="57"/>
      <c r="B841" s="188" t="s">
        <v>839</v>
      </c>
      <c r="C841" s="57" t="s">
        <v>678</v>
      </c>
      <c r="D841" s="522">
        <f>D842+D859+D865+D872+D886+D893+D900+D907+D905+D915+D858</f>
        <v>1442000</v>
      </c>
      <c r="E841" s="522">
        <f>E842+E859+E865+E872+E886+E893+E900+E907+E905+E915+E858</f>
        <v>1442000</v>
      </c>
      <c r="F841" s="522">
        <v>1342000</v>
      </c>
      <c r="G841" s="509">
        <f t="shared" si="16"/>
        <v>-0.06934812760055478</v>
      </c>
    </row>
    <row r="842" spans="1:7" ht="12.75" hidden="1">
      <c r="A842" s="203"/>
      <c r="B842" s="250"/>
      <c r="C842" s="203" t="s">
        <v>940</v>
      </c>
      <c r="D842" s="176">
        <v>411000</v>
      </c>
      <c r="E842" s="176">
        <f>SUM(E843:E857)</f>
        <v>116000</v>
      </c>
      <c r="F842" s="176">
        <f>SUM(F843:F857)</f>
        <v>0</v>
      </c>
      <c r="G842" s="509">
        <f t="shared" si="16"/>
        <v>-1</v>
      </c>
    </row>
    <row r="843" spans="1:7" ht="12.75" hidden="1">
      <c r="A843" s="57"/>
      <c r="B843" s="148"/>
      <c r="C843" s="581" t="s">
        <v>73</v>
      </c>
      <c r="D843" s="39"/>
      <c r="E843" s="39">
        <v>16000</v>
      </c>
      <c r="F843" s="39"/>
      <c r="G843" s="509">
        <f t="shared" si="16"/>
        <v>-1</v>
      </c>
    </row>
    <row r="844" spans="1:7" ht="12.75" hidden="1">
      <c r="A844" s="57"/>
      <c r="B844" s="148"/>
      <c r="C844" s="581" t="s">
        <v>74</v>
      </c>
      <c r="D844" s="39"/>
      <c r="E844" s="39">
        <v>15000</v>
      </c>
      <c r="F844" s="39"/>
      <c r="G844" s="509">
        <f t="shared" si="16"/>
        <v>-1</v>
      </c>
    </row>
    <row r="845" spans="1:7" ht="12.75" hidden="1">
      <c r="A845" s="57"/>
      <c r="B845" s="148"/>
      <c r="C845" s="581" t="s">
        <v>75</v>
      </c>
      <c r="D845" s="39"/>
      <c r="E845" s="39"/>
      <c r="F845" s="39"/>
      <c r="G845" s="509" t="e">
        <f t="shared" si="16"/>
        <v>#DIV/0!</v>
      </c>
    </row>
    <row r="846" spans="1:7" ht="12.75" hidden="1">
      <c r="A846" s="57"/>
      <c r="B846" s="148"/>
      <c r="C846" s="581" t="s">
        <v>76</v>
      </c>
      <c r="D846" s="39"/>
      <c r="E846" s="39">
        <v>75000</v>
      </c>
      <c r="F846" s="39"/>
      <c r="G846" s="509">
        <f t="shared" si="16"/>
        <v>-1</v>
      </c>
    </row>
    <row r="847" spans="1:7" ht="12.75" hidden="1">
      <c r="A847" s="57"/>
      <c r="B847" s="148"/>
      <c r="C847" s="581" t="s">
        <v>77</v>
      </c>
      <c r="D847" s="39"/>
      <c r="E847" s="39">
        <v>3000</v>
      </c>
      <c r="F847" s="39"/>
      <c r="G847" s="509">
        <f t="shared" si="16"/>
        <v>-1</v>
      </c>
    </row>
    <row r="848" spans="1:7" ht="12.75" hidden="1">
      <c r="A848" s="57"/>
      <c r="B848" s="148"/>
      <c r="C848" s="581" t="s">
        <v>224</v>
      </c>
      <c r="D848" s="39"/>
      <c r="E848" s="39">
        <v>3000</v>
      </c>
      <c r="F848" s="39"/>
      <c r="G848" s="509">
        <f t="shared" si="16"/>
        <v>-1</v>
      </c>
    </row>
    <row r="849" spans="1:7" ht="12.75" hidden="1">
      <c r="A849" s="57"/>
      <c r="B849" s="148"/>
      <c r="C849" s="581" t="s">
        <v>414</v>
      </c>
      <c r="D849" s="39"/>
      <c r="E849" s="39">
        <v>4000</v>
      </c>
      <c r="F849" s="39"/>
      <c r="G849" s="509">
        <f t="shared" si="16"/>
        <v>-1</v>
      </c>
    </row>
    <row r="850" spans="1:7" ht="12.75" hidden="1">
      <c r="A850" s="57"/>
      <c r="B850" s="148"/>
      <c r="C850" s="581" t="s">
        <v>595</v>
      </c>
      <c r="D850" s="39"/>
      <c r="E850" s="39"/>
      <c r="F850" s="39"/>
      <c r="G850" s="509" t="e">
        <f t="shared" si="16"/>
        <v>#DIV/0!</v>
      </c>
    </row>
    <row r="851" spans="1:7" ht="12.75" hidden="1">
      <c r="A851" s="57"/>
      <c r="B851" s="148"/>
      <c r="C851" s="581" t="s">
        <v>79</v>
      </c>
      <c r="D851" s="39"/>
      <c r="E851" s="39"/>
      <c r="F851" s="39"/>
      <c r="G851" s="509" t="e">
        <f t="shared" si="16"/>
        <v>#DIV/0!</v>
      </c>
    </row>
    <row r="852" spans="1:7" ht="12.75" hidden="1">
      <c r="A852" s="57"/>
      <c r="B852" s="148"/>
      <c r="C852" s="581" t="s">
        <v>80</v>
      </c>
      <c r="D852" s="39"/>
      <c r="E852" s="39"/>
      <c r="F852" s="39"/>
      <c r="G852" s="509" t="e">
        <f t="shared" si="16"/>
        <v>#DIV/0!</v>
      </c>
    </row>
    <row r="853" spans="1:7" ht="12.75" hidden="1">
      <c r="A853" s="57"/>
      <c r="B853" s="148"/>
      <c r="C853" s="581" t="s">
        <v>81</v>
      </c>
      <c r="D853" s="39"/>
      <c r="E853" s="39"/>
      <c r="F853" s="39"/>
      <c r="G853" s="509" t="e">
        <f t="shared" si="16"/>
        <v>#DIV/0!</v>
      </c>
    </row>
    <row r="854" spans="1:7" ht="12.75" hidden="1">
      <c r="A854" s="57"/>
      <c r="B854" s="148"/>
      <c r="C854" s="581" t="s">
        <v>82</v>
      </c>
      <c r="D854" s="39"/>
      <c r="E854" s="39"/>
      <c r="F854" s="39"/>
      <c r="G854" s="509" t="e">
        <f t="shared" si="16"/>
        <v>#DIV/0!</v>
      </c>
    </row>
    <row r="855" spans="1:7" ht="12.75" hidden="1">
      <c r="A855" s="57"/>
      <c r="B855" s="148"/>
      <c r="C855" s="581" t="s">
        <v>129</v>
      </c>
      <c r="D855" s="39"/>
      <c r="E855" s="39"/>
      <c r="F855" s="39"/>
      <c r="G855" s="509" t="e">
        <f t="shared" si="16"/>
        <v>#DIV/0!</v>
      </c>
    </row>
    <row r="856" spans="1:7" ht="12.75" hidden="1">
      <c r="A856" s="57"/>
      <c r="B856" s="148"/>
      <c r="C856" s="581" t="s">
        <v>83</v>
      </c>
      <c r="D856" s="39"/>
      <c r="E856" s="39"/>
      <c r="F856" s="39"/>
      <c r="G856" s="509" t="e">
        <f t="shared" si="16"/>
        <v>#DIV/0!</v>
      </c>
    </row>
    <row r="857" spans="1:7" ht="12.75" hidden="1">
      <c r="A857" s="57"/>
      <c r="B857" s="148"/>
      <c r="C857" s="581" t="s">
        <v>84</v>
      </c>
      <c r="D857" s="39"/>
      <c r="E857" s="39"/>
      <c r="F857" s="39"/>
      <c r="G857" s="509" t="e">
        <f t="shared" si="16"/>
        <v>#DIV/0!</v>
      </c>
    </row>
    <row r="858" spans="1:7" ht="12.75" hidden="1">
      <c r="A858" s="203"/>
      <c r="B858" s="579"/>
      <c r="C858" s="197" t="s">
        <v>596</v>
      </c>
      <c r="D858" s="176">
        <v>20000</v>
      </c>
      <c r="E858" s="176"/>
      <c r="F858" s="176"/>
      <c r="G858" s="509" t="e">
        <f t="shared" si="16"/>
        <v>#DIV/0!</v>
      </c>
    </row>
    <row r="859" spans="1:7" ht="12.75" hidden="1">
      <c r="A859" s="57"/>
      <c r="B859" s="148"/>
      <c r="C859" s="197" t="s">
        <v>679</v>
      </c>
      <c r="D859" s="176">
        <v>3500</v>
      </c>
      <c r="E859" s="176">
        <f>SUM(E860:E864)</f>
        <v>3500</v>
      </c>
      <c r="F859" s="176">
        <f>SUM(F860:F864)</f>
        <v>0</v>
      </c>
      <c r="G859" s="509">
        <f t="shared" si="16"/>
        <v>-1</v>
      </c>
    </row>
    <row r="860" spans="1:7" ht="12.75" hidden="1">
      <c r="A860" s="57"/>
      <c r="B860" s="148"/>
      <c r="C860" s="581" t="s">
        <v>85</v>
      </c>
      <c r="D860" s="39"/>
      <c r="E860" s="39"/>
      <c r="F860" s="39"/>
      <c r="G860" s="509" t="e">
        <f t="shared" si="16"/>
        <v>#DIV/0!</v>
      </c>
    </row>
    <row r="861" spans="1:7" ht="12.75" hidden="1">
      <c r="A861" s="57"/>
      <c r="B861" s="148"/>
      <c r="C861" s="581" t="s">
        <v>86</v>
      </c>
      <c r="D861" s="39"/>
      <c r="E861" s="39"/>
      <c r="F861" s="39"/>
      <c r="G861" s="509" t="e">
        <f aca="true" t="shared" si="17" ref="G861:G924">(F861-E861)/E861</f>
        <v>#DIV/0!</v>
      </c>
    </row>
    <row r="862" spans="1:7" ht="12.75" hidden="1">
      <c r="A862" s="57"/>
      <c r="B862" s="148"/>
      <c r="C862" s="581" t="s">
        <v>87</v>
      </c>
      <c r="D862" s="39"/>
      <c r="E862" s="39"/>
      <c r="F862" s="39"/>
      <c r="G862" s="509" t="e">
        <f t="shared" si="17"/>
        <v>#DIV/0!</v>
      </c>
    </row>
    <row r="863" spans="1:7" ht="12.75" hidden="1">
      <c r="A863" s="57"/>
      <c r="B863" s="148"/>
      <c r="C863" s="581" t="s">
        <v>88</v>
      </c>
      <c r="D863" s="39"/>
      <c r="E863" s="39">
        <v>3500</v>
      </c>
      <c r="F863" s="39"/>
      <c r="G863" s="509">
        <f t="shared" si="17"/>
        <v>-1</v>
      </c>
    </row>
    <row r="864" spans="1:7" ht="12.75" hidden="1">
      <c r="A864" s="57"/>
      <c r="B864" s="148"/>
      <c r="C864" s="581" t="s">
        <v>89</v>
      </c>
      <c r="D864" s="39"/>
      <c r="E864" s="39"/>
      <c r="F864" s="39"/>
      <c r="G864" s="509" t="e">
        <f t="shared" si="17"/>
        <v>#DIV/0!</v>
      </c>
    </row>
    <row r="865" spans="1:7" ht="12.75" hidden="1">
      <c r="A865" s="57"/>
      <c r="B865" s="148"/>
      <c r="C865" s="203" t="s">
        <v>680</v>
      </c>
      <c r="D865" s="176">
        <v>6000</v>
      </c>
      <c r="E865" s="176">
        <f>SUM(E866:E871)</f>
        <v>6000</v>
      </c>
      <c r="F865" s="176">
        <f>SUM(F866:F871)</f>
        <v>0</v>
      </c>
      <c r="G865" s="509">
        <f t="shared" si="17"/>
        <v>-1</v>
      </c>
    </row>
    <row r="866" spans="1:7" ht="12.75" hidden="1">
      <c r="A866" s="57"/>
      <c r="B866" s="148"/>
      <c r="C866" s="581" t="s">
        <v>943</v>
      </c>
      <c r="D866" s="39"/>
      <c r="E866" s="39">
        <v>6000</v>
      </c>
      <c r="F866" s="39"/>
      <c r="G866" s="509">
        <f t="shared" si="17"/>
        <v>-1</v>
      </c>
    </row>
    <row r="867" spans="1:7" ht="12.75" hidden="1">
      <c r="A867" s="57"/>
      <c r="B867" s="148"/>
      <c r="C867" s="581" t="s">
        <v>90</v>
      </c>
      <c r="D867" s="39"/>
      <c r="E867" s="39"/>
      <c r="F867" s="39"/>
      <c r="G867" s="509" t="e">
        <f t="shared" si="17"/>
        <v>#DIV/0!</v>
      </c>
    </row>
    <row r="868" spans="1:7" ht="12.75" hidden="1">
      <c r="A868" s="57"/>
      <c r="B868" s="148"/>
      <c r="C868" s="581" t="s">
        <v>130</v>
      </c>
      <c r="D868" s="39"/>
      <c r="E868" s="39"/>
      <c r="F868" s="39"/>
      <c r="G868" s="509" t="e">
        <f t="shared" si="17"/>
        <v>#DIV/0!</v>
      </c>
    </row>
    <row r="869" spans="1:7" ht="12.75" hidden="1">
      <c r="A869" s="203"/>
      <c r="B869" s="579"/>
      <c r="C869" s="581" t="s">
        <v>941</v>
      </c>
      <c r="D869" s="176"/>
      <c r="E869" s="176"/>
      <c r="F869" s="176"/>
      <c r="G869" s="509" t="e">
        <f t="shared" si="17"/>
        <v>#DIV/0!</v>
      </c>
    </row>
    <row r="870" spans="1:7" ht="12.75" hidden="1">
      <c r="A870" s="57"/>
      <c r="B870" s="148"/>
      <c r="C870" s="581" t="s">
        <v>131</v>
      </c>
      <c r="D870" s="39"/>
      <c r="E870" s="39"/>
      <c r="F870" s="39"/>
      <c r="G870" s="509" t="e">
        <f t="shared" si="17"/>
        <v>#DIV/0!</v>
      </c>
    </row>
    <row r="871" spans="1:7" ht="12.75" hidden="1">
      <c r="A871" s="57"/>
      <c r="B871" s="148"/>
      <c r="C871" s="581" t="s">
        <v>942</v>
      </c>
      <c r="D871" s="39"/>
      <c r="E871" s="39"/>
      <c r="F871" s="39"/>
      <c r="G871" s="509" t="e">
        <f t="shared" si="17"/>
        <v>#DIV/0!</v>
      </c>
    </row>
    <row r="872" spans="1:7" ht="12.75" hidden="1">
      <c r="A872" s="203"/>
      <c r="B872" s="579"/>
      <c r="C872" s="571" t="s">
        <v>681</v>
      </c>
      <c r="D872" s="176">
        <f>SUM(D873:D885)</f>
        <v>721000</v>
      </c>
      <c r="E872" s="176">
        <f>SUM(E873:E885)</f>
        <v>721000</v>
      </c>
      <c r="F872" s="176">
        <f>SUM(F873:F885)</f>
        <v>0</v>
      </c>
      <c r="G872" s="509">
        <f t="shared" si="17"/>
        <v>-1</v>
      </c>
    </row>
    <row r="873" spans="1:7" ht="12.75" hidden="1">
      <c r="A873" s="57"/>
      <c r="B873" s="148"/>
      <c r="C873" s="581" t="s">
        <v>91</v>
      </c>
      <c r="D873" s="39">
        <v>333000</v>
      </c>
      <c r="E873" s="39">
        <v>333000</v>
      </c>
      <c r="F873" s="39"/>
      <c r="G873" s="509">
        <f t="shared" si="17"/>
        <v>-1</v>
      </c>
    </row>
    <row r="874" spans="1:7" ht="12.75" hidden="1">
      <c r="A874" s="57"/>
      <c r="B874" s="148"/>
      <c r="C874" s="581" t="s">
        <v>791</v>
      </c>
      <c r="D874" s="39">
        <v>255000</v>
      </c>
      <c r="E874" s="39">
        <v>255000</v>
      </c>
      <c r="F874" s="39"/>
      <c r="G874" s="509">
        <f t="shared" si="17"/>
        <v>-1</v>
      </c>
    </row>
    <row r="875" spans="1:7" ht="12.75" hidden="1">
      <c r="A875" s="203"/>
      <c r="B875" s="579"/>
      <c r="C875" s="581" t="s">
        <v>92</v>
      </c>
      <c r="D875" s="39">
        <v>36000</v>
      </c>
      <c r="E875" s="39">
        <v>36000</v>
      </c>
      <c r="F875" s="176"/>
      <c r="G875" s="509">
        <f t="shared" si="17"/>
        <v>-1</v>
      </c>
    </row>
    <row r="876" spans="1:7" ht="12.75" hidden="1">
      <c r="A876" s="57"/>
      <c r="B876" s="148"/>
      <c r="C876" s="581" t="s">
        <v>132</v>
      </c>
      <c r="D876" s="39">
        <v>70000</v>
      </c>
      <c r="E876" s="39">
        <v>20000</v>
      </c>
      <c r="F876" s="39"/>
      <c r="G876" s="509">
        <f t="shared" si="17"/>
        <v>-1</v>
      </c>
    </row>
    <row r="877" spans="1:7" ht="12.75" hidden="1">
      <c r="A877" s="57"/>
      <c r="B877" s="148"/>
      <c r="C877" s="581" t="s">
        <v>93</v>
      </c>
      <c r="D877" s="39"/>
      <c r="E877" s="39">
        <v>50000</v>
      </c>
      <c r="F877" s="39"/>
      <c r="G877" s="509">
        <f t="shared" si="17"/>
        <v>-1</v>
      </c>
    </row>
    <row r="878" spans="1:7" ht="12.75" hidden="1">
      <c r="A878" s="57"/>
      <c r="B878" s="148"/>
      <c r="C878" s="581" t="s">
        <v>94</v>
      </c>
      <c r="D878" s="39"/>
      <c r="E878" s="39"/>
      <c r="F878" s="39"/>
      <c r="G878" s="509" t="e">
        <f t="shared" si="17"/>
        <v>#DIV/0!</v>
      </c>
    </row>
    <row r="879" spans="1:7" ht="12.75" hidden="1">
      <c r="A879" s="57"/>
      <c r="B879" s="148"/>
      <c r="C879" s="581" t="s">
        <v>95</v>
      </c>
      <c r="D879" s="39">
        <v>27000</v>
      </c>
      <c r="E879" s="39">
        <v>27000</v>
      </c>
      <c r="F879" s="39"/>
      <c r="G879" s="509">
        <f t="shared" si="17"/>
        <v>-1</v>
      </c>
    </row>
    <row r="880" spans="1:7" ht="12.75" hidden="1">
      <c r="A880" s="57"/>
      <c r="B880" s="148"/>
      <c r="C880" s="581" t="s">
        <v>98</v>
      </c>
      <c r="D880" s="39"/>
      <c r="E880" s="39"/>
      <c r="F880" s="39"/>
      <c r="G880" s="509" t="e">
        <f t="shared" si="17"/>
        <v>#DIV/0!</v>
      </c>
    </row>
    <row r="881" spans="1:7" ht="12.75" hidden="1">
      <c r="A881" s="57"/>
      <c r="B881" s="148"/>
      <c r="C881" s="581" t="s">
        <v>96</v>
      </c>
      <c r="D881" s="39"/>
      <c r="E881" s="39"/>
      <c r="F881" s="39"/>
      <c r="G881" s="509" t="e">
        <f t="shared" si="17"/>
        <v>#DIV/0!</v>
      </c>
    </row>
    <row r="882" spans="1:7" ht="12.75" hidden="1">
      <c r="A882" s="57"/>
      <c r="B882" s="148"/>
      <c r="C882" s="581" t="s">
        <v>97</v>
      </c>
      <c r="D882" s="39"/>
      <c r="E882" s="39"/>
      <c r="F882" s="39"/>
      <c r="G882" s="509" t="e">
        <f t="shared" si="17"/>
        <v>#DIV/0!</v>
      </c>
    </row>
    <row r="883" spans="1:7" ht="12.75" hidden="1">
      <c r="A883" s="57"/>
      <c r="B883" s="148"/>
      <c r="C883" s="581" t="s">
        <v>115</v>
      </c>
      <c r="D883" s="39"/>
      <c r="E883" s="39"/>
      <c r="F883" s="39"/>
      <c r="G883" s="509" t="e">
        <f t="shared" si="17"/>
        <v>#DIV/0!</v>
      </c>
    </row>
    <row r="884" spans="1:7" ht="12.75" hidden="1">
      <c r="A884" s="57"/>
      <c r="B884" s="148"/>
      <c r="C884" s="521" t="s">
        <v>133</v>
      </c>
      <c r="D884" s="39"/>
      <c r="E884" s="39"/>
      <c r="F884" s="39"/>
      <c r="G884" s="509" t="e">
        <f t="shared" si="17"/>
        <v>#DIV/0!</v>
      </c>
    </row>
    <row r="885" spans="1:7" ht="12.75" hidden="1">
      <c r="A885" s="203"/>
      <c r="B885" s="579"/>
      <c r="C885" s="521" t="s">
        <v>134</v>
      </c>
      <c r="D885" s="176"/>
      <c r="E885" s="176"/>
      <c r="F885" s="176"/>
      <c r="G885" s="509" t="e">
        <f t="shared" si="17"/>
        <v>#DIV/0!</v>
      </c>
    </row>
    <row r="886" spans="1:7" ht="12.75" hidden="1">
      <c r="A886" s="203"/>
      <c r="B886" s="579"/>
      <c r="C886" s="197" t="s">
        <v>682</v>
      </c>
      <c r="D886" s="176">
        <v>162000</v>
      </c>
      <c r="E886" s="176">
        <f>SUM(E887:E892)</f>
        <v>162000</v>
      </c>
      <c r="F886" s="176">
        <f>SUM(F887:F892)</f>
        <v>0</v>
      </c>
      <c r="G886" s="509">
        <f t="shared" si="17"/>
        <v>-1</v>
      </c>
    </row>
    <row r="887" spans="1:7" ht="12.75" hidden="1">
      <c r="A887" s="57"/>
      <c r="B887" s="148"/>
      <c r="C887" s="581" t="s">
        <v>116</v>
      </c>
      <c r="D887" s="39"/>
      <c r="E887" s="39">
        <v>75000</v>
      </c>
      <c r="F887" s="39"/>
      <c r="G887" s="509">
        <f t="shared" si="17"/>
        <v>-1</v>
      </c>
    </row>
    <row r="888" spans="1:7" ht="12.75" hidden="1">
      <c r="A888" s="57"/>
      <c r="B888" s="148"/>
      <c r="C888" s="581" t="s">
        <v>117</v>
      </c>
      <c r="D888" s="39"/>
      <c r="E888" s="39">
        <v>45000</v>
      </c>
      <c r="F888" s="39"/>
      <c r="G888" s="509">
        <f t="shared" si="17"/>
        <v>-1</v>
      </c>
    </row>
    <row r="889" spans="1:7" ht="12.75" hidden="1">
      <c r="A889" s="57"/>
      <c r="B889" s="148"/>
      <c r="C889" s="581" t="s">
        <v>118</v>
      </c>
      <c r="D889" s="39"/>
      <c r="E889" s="39"/>
      <c r="F889" s="39"/>
      <c r="G889" s="509" t="e">
        <f t="shared" si="17"/>
        <v>#DIV/0!</v>
      </c>
    </row>
    <row r="890" spans="1:7" ht="12.75" hidden="1">
      <c r="A890" s="203"/>
      <c r="B890" s="579"/>
      <c r="C890" s="581" t="s">
        <v>119</v>
      </c>
      <c r="D890" s="176"/>
      <c r="E890" s="39">
        <v>38000</v>
      </c>
      <c r="F890" s="176"/>
      <c r="G890" s="509">
        <f t="shared" si="17"/>
        <v>-1</v>
      </c>
    </row>
    <row r="891" spans="1:7" ht="12.75" hidden="1">
      <c r="A891" s="57"/>
      <c r="B891" s="148"/>
      <c r="C891" s="581" t="s">
        <v>135</v>
      </c>
      <c r="D891" s="39"/>
      <c r="E891" s="39">
        <v>4000</v>
      </c>
      <c r="F891" s="39"/>
      <c r="G891" s="509">
        <f t="shared" si="17"/>
        <v>-1</v>
      </c>
    </row>
    <row r="892" spans="1:7" ht="12.75" hidden="1">
      <c r="A892" s="57"/>
      <c r="B892" s="148"/>
      <c r="C892" s="581" t="s">
        <v>120</v>
      </c>
      <c r="D892" s="39"/>
      <c r="E892" s="39"/>
      <c r="F892" s="39"/>
      <c r="G892" s="509" t="e">
        <f t="shared" si="17"/>
        <v>#DIV/0!</v>
      </c>
    </row>
    <row r="893" spans="1:7" ht="12.75" hidden="1">
      <c r="A893" s="203"/>
      <c r="B893" s="579"/>
      <c r="C893" s="203" t="s">
        <v>683</v>
      </c>
      <c r="D893" s="176">
        <v>35000</v>
      </c>
      <c r="E893" s="176">
        <v>35000</v>
      </c>
      <c r="F893" s="176">
        <f>SUM(F894:F899)</f>
        <v>0</v>
      </c>
      <c r="G893" s="509">
        <f t="shared" si="17"/>
        <v>-1</v>
      </c>
    </row>
    <row r="894" spans="1:7" ht="12.75" hidden="1">
      <c r="A894" s="57"/>
      <c r="B894" s="148"/>
      <c r="C894" s="581" t="s">
        <v>136</v>
      </c>
      <c r="D894" s="39"/>
      <c r="E894" s="39">
        <v>25000</v>
      </c>
      <c r="F894" s="39"/>
      <c r="G894" s="509">
        <f t="shared" si="17"/>
        <v>-1</v>
      </c>
    </row>
    <row r="895" spans="1:7" ht="12.75" hidden="1">
      <c r="A895" s="203"/>
      <c r="B895" s="579"/>
      <c r="C895" s="581" t="s">
        <v>137</v>
      </c>
      <c r="D895" s="176"/>
      <c r="E895" s="176"/>
      <c r="F895" s="176"/>
      <c r="G895" s="509" t="e">
        <f t="shared" si="17"/>
        <v>#DIV/0!</v>
      </c>
    </row>
    <row r="896" spans="1:7" ht="12.75" hidden="1">
      <c r="A896" s="57"/>
      <c r="B896" s="148"/>
      <c r="C896" s="581" t="s">
        <v>138</v>
      </c>
      <c r="D896" s="39"/>
      <c r="E896" s="39">
        <v>10000</v>
      </c>
      <c r="F896" s="39"/>
      <c r="G896" s="509">
        <f t="shared" si="17"/>
        <v>-1</v>
      </c>
    </row>
    <row r="897" spans="1:7" ht="12.75" hidden="1">
      <c r="A897" s="57"/>
      <c r="B897" s="148"/>
      <c r="C897" s="581" t="s">
        <v>954</v>
      </c>
      <c r="D897" s="39"/>
      <c r="E897" s="39"/>
      <c r="F897" s="39"/>
      <c r="G897" s="509" t="e">
        <f t="shared" si="17"/>
        <v>#DIV/0!</v>
      </c>
    </row>
    <row r="898" spans="1:7" ht="12.75" hidden="1">
      <c r="A898" s="57"/>
      <c r="B898" s="148"/>
      <c r="C898" s="581" t="s">
        <v>139</v>
      </c>
      <c r="D898" s="39"/>
      <c r="E898" s="39"/>
      <c r="F898" s="39"/>
      <c r="G898" s="509" t="e">
        <f t="shared" si="17"/>
        <v>#DIV/0!</v>
      </c>
    </row>
    <row r="899" spans="1:7" ht="12.75" hidden="1">
      <c r="A899" s="57"/>
      <c r="B899" s="148"/>
      <c r="C899" s="581" t="s">
        <v>140</v>
      </c>
      <c r="D899" s="39"/>
      <c r="E899" s="39"/>
      <c r="F899" s="39"/>
      <c r="G899" s="509" t="e">
        <f t="shared" si="17"/>
        <v>#DIV/0!</v>
      </c>
    </row>
    <row r="900" spans="1:7" ht="12.75" hidden="1">
      <c r="A900" s="203"/>
      <c r="B900" s="579"/>
      <c r="C900" s="203" t="s">
        <v>684</v>
      </c>
      <c r="D900" s="176">
        <v>83000</v>
      </c>
      <c r="E900" s="176">
        <f>SUM(E901:E904)</f>
        <v>53000</v>
      </c>
      <c r="F900" s="176">
        <f>SUM(F901:F904)</f>
        <v>0</v>
      </c>
      <c r="G900" s="509">
        <f t="shared" si="17"/>
        <v>-1</v>
      </c>
    </row>
    <row r="901" spans="1:7" ht="12.75" hidden="1">
      <c r="A901" s="57"/>
      <c r="B901" s="148"/>
      <c r="C901" s="581" t="s">
        <v>121</v>
      </c>
      <c r="D901" s="39"/>
      <c r="E901" s="39">
        <v>45000</v>
      </c>
      <c r="F901" s="39"/>
      <c r="G901" s="509">
        <f t="shared" si="17"/>
        <v>-1</v>
      </c>
    </row>
    <row r="902" spans="1:7" ht="12.75" hidden="1">
      <c r="A902" s="203"/>
      <c r="B902" s="579"/>
      <c r="C902" s="581" t="s">
        <v>141</v>
      </c>
      <c r="D902" s="176"/>
      <c r="E902" s="39">
        <v>8000</v>
      </c>
      <c r="F902" s="176"/>
      <c r="G902" s="509">
        <f t="shared" si="17"/>
        <v>-1</v>
      </c>
    </row>
    <row r="903" spans="1:7" ht="12.75" hidden="1">
      <c r="A903" s="203"/>
      <c r="B903" s="579"/>
      <c r="C903" s="581" t="s">
        <v>122</v>
      </c>
      <c r="D903" s="176"/>
      <c r="E903" s="39"/>
      <c r="F903" s="176"/>
      <c r="G903" s="509" t="e">
        <f t="shared" si="17"/>
        <v>#DIV/0!</v>
      </c>
    </row>
    <row r="904" spans="1:7" ht="12.75" hidden="1">
      <c r="A904" s="57"/>
      <c r="B904" s="148"/>
      <c r="C904" s="521" t="s">
        <v>142</v>
      </c>
      <c r="D904" s="39"/>
      <c r="E904" s="39"/>
      <c r="F904" s="39"/>
      <c r="G904" s="509" t="e">
        <f t="shared" si="17"/>
        <v>#DIV/0!</v>
      </c>
    </row>
    <row r="905" spans="1:7" ht="12.75" hidden="1">
      <c r="A905" s="203"/>
      <c r="B905" s="579"/>
      <c r="C905" s="571" t="s">
        <v>156</v>
      </c>
      <c r="D905" s="176">
        <v>500</v>
      </c>
      <c r="E905" s="176">
        <v>500</v>
      </c>
      <c r="F905" s="176">
        <f>SUM(F906)</f>
        <v>0</v>
      </c>
      <c r="G905" s="509">
        <f t="shared" si="17"/>
        <v>-1</v>
      </c>
    </row>
    <row r="906" spans="1:7" ht="12.75" hidden="1">
      <c r="A906" s="57"/>
      <c r="B906" s="148"/>
      <c r="C906" s="521" t="s">
        <v>147</v>
      </c>
      <c r="D906" s="39"/>
      <c r="E906" s="39"/>
      <c r="F906" s="39"/>
      <c r="G906" s="509" t="e">
        <f t="shared" si="17"/>
        <v>#DIV/0!</v>
      </c>
    </row>
    <row r="907" spans="1:7" ht="12.75" hidden="1">
      <c r="A907" s="57"/>
      <c r="B907" s="148"/>
      <c r="C907" s="197" t="s">
        <v>228</v>
      </c>
      <c r="D907" s="176">
        <f>SUM(D908:D914)</f>
        <v>0</v>
      </c>
      <c r="E907" s="176">
        <f>SUM(E908:E914)</f>
        <v>345000</v>
      </c>
      <c r="F907" s="176">
        <f>SUM(F908:F914)</f>
        <v>0</v>
      </c>
      <c r="G907" s="509">
        <f t="shared" si="17"/>
        <v>-1</v>
      </c>
    </row>
    <row r="908" spans="1:7" ht="12.75" hidden="1">
      <c r="A908" s="203"/>
      <c r="B908" s="579"/>
      <c r="C908" s="521" t="s">
        <v>408</v>
      </c>
      <c r="D908" s="176"/>
      <c r="E908" s="39">
        <v>1000</v>
      </c>
      <c r="F908" s="39"/>
      <c r="G908" s="509">
        <f t="shared" si="17"/>
        <v>-1</v>
      </c>
    </row>
    <row r="909" spans="1:7" ht="12.75" hidden="1">
      <c r="A909" s="57"/>
      <c r="B909" s="148"/>
      <c r="C909" s="521" t="s">
        <v>597</v>
      </c>
      <c r="D909" s="39"/>
      <c r="E909" s="39"/>
      <c r="F909" s="39"/>
      <c r="G909" s="509" t="e">
        <f t="shared" si="17"/>
        <v>#DIV/0!</v>
      </c>
    </row>
    <row r="910" spans="1:7" s="143" customFormat="1" ht="12.75" hidden="1">
      <c r="A910" s="57"/>
      <c r="B910" s="148"/>
      <c r="C910" s="521" t="s">
        <v>229</v>
      </c>
      <c r="D910" s="39"/>
      <c r="E910" s="39">
        <v>290000</v>
      </c>
      <c r="F910" s="39"/>
      <c r="G910" s="509">
        <f t="shared" si="17"/>
        <v>-1</v>
      </c>
    </row>
    <row r="911" spans="1:7" ht="12.75" hidden="1">
      <c r="A911" s="57"/>
      <c r="B911" s="148"/>
      <c r="C911" s="521" t="s">
        <v>598</v>
      </c>
      <c r="D911" s="39"/>
      <c r="E911" s="39"/>
      <c r="F911" s="39"/>
      <c r="G911" s="509" t="e">
        <f t="shared" si="17"/>
        <v>#DIV/0!</v>
      </c>
    </row>
    <row r="912" spans="1:7" ht="12.75" hidden="1">
      <c r="A912" s="57"/>
      <c r="B912" s="148"/>
      <c r="C912" s="521" t="s">
        <v>599</v>
      </c>
      <c r="D912" s="39"/>
      <c r="E912" s="39"/>
      <c r="F912" s="39"/>
      <c r="G912" s="509" t="e">
        <f t="shared" si="17"/>
        <v>#DIV/0!</v>
      </c>
    </row>
    <row r="913" spans="1:7" ht="12.75" hidden="1">
      <c r="A913" s="57"/>
      <c r="B913" s="148"/>
      <c r="C913" s="521" t="s">
        <v>411</v>
      </c>
      <c r="D913" s="39"/>
      <c r="E913" s="39">
        <v>54000</v>
      </c>
      <c r="F913" s="39"/>
      <c r="G913" s="509">
        <f t="shared" si="17"/>
        <v>-1</v>
      </c>
    </row>
    <row r="914" spans="1:7" ht="12.75" hidden="1">
      <c r="A914" s="57"/>
      <c r="B914" s="148"/>
      <c r="C914" s="521" t="s">
        <v>600</v>
      </c>
      <c r="D914" s="39"/>
      <c r="E914" s="39"/>
      <c r="F914" s="39"/>
      <c r="G914" s="509" t="e">
        <f t="shared" si="17"/>
        <v>#DIV/0!</v>
      </c>
    </row>
    <row r="915" spans="1:7" ht="12.75" hidden="1">
      <c r="A915" s="203"/>
      <c r="B915" s="579"/>
      <c r="C915" s="571" t="s">
        <v>601</v>
      </c>
      <c r="D915" s="176">
        <f>SUM(D916:D919)</f>
        <v>0</v>
      </c>
      <c r="E915" s="176">
        <f>SUM(E916:E919)</f>
        <v>0</v>
      </c>
      <c r="F915" s="176">
        <f>SUM(F916:F919)</f>
        <v>0</v>
      </c>
      <c r="G915" s="509" t="e">
        <f t="shared" si="17"/>
        <v>#DIV/0!</v>
      </c>
    </row>
    <row r="916" spans="1:7" ht="12.75" hidden="1">
      <c r="A916" s="203"/>
      <c r="B916" s="579"/>
      <c r="C916" s="521" t="s">
        <v>791</v>
      </c>
      <c r="D916" s="577"/>
      <c r="E916" s="577"/>
      <c r="F916" s="577"/>
      <c r="G916" s="509" t="e">
        <f t="shared" si="17"/>
        <v>#DIV/0!</v>
      </c>
    </row>
    <row r="917" spans="1:7" ht="12.75" hidden="1">
      <c r="A917" s="59"/>
      <c r="B917" s="146"/>
      <c r="C917" s="521" t="s">
        <v>92</v>
      </c>
      <c r="D917" s="169"/>
      <c r="E917" s="169"/>
      <c r="F917" s="169"/>
      <c r="G917" s="509" t="e">
        <f t="shared" si="17"/>
        <v>#DIV/0!</v>
      </c>
    </row>
    <row r="918" spans="1:7" ht="12.75" hidden="1">
      <c r="A918" s="166"/>
      <c r="B918" s="244"/>
      <c r="C918" s="521" t="s">
        <v>602</v>
      </c>
      <c r="D918" s="170"/>
      <c r="E918" s="170"/>
      <c r="F918" s="170"/>
      <c r="G918" s="509" t="e">
        <f t="shared" si="17"/>
        <v>#DIV/0!</v>
      </c>
    </row>
    <row r="919" spans="1:7" ht="12.75" hidden="1">
      <c r="A919" s="57"/>
      <c r="B919" s="148"/>
      <c r="C919" s="521" t="s">
        <v>94</v>
      </c>
      <c r="D919" s="39"/>
      <c r="E919" s="39"/>
      <c r="F919" s="39"/>
      <c r="G919" s="509" t="e">
        <f t="shared" si="17"/>
        <v>#DIV/0!</v>
      </c>
    </row>
    <row r="920" spans="1:7" ht="12.75">
      <c r="A920" s="57"/>
      <c r="B920" s="188" t="s">
        <v>209</v>
      </c>
      <c r="C920" s="521" t="s">
        <v>210</v>
      </c>
      <c r="D920" s="39">
        <f>SUM(D921)</f>
        <v>25000</v>
      </c>
      <c r="E920" s="39">
        <f>SUM(E921)</f>
        <v>25000</v>
      </c>
      <c r="F920" s="39">
        <v>25000</v>
      </c>
      <c r="G920" s="509">
        <f t="shared" si="17"/>
        <v>0</v>
      </c>
    </row>
    <row r="921" spans="1:7" ht="12.75" hidden="1">
      <c r="A921" s="590"/>
      <c r="B921" s="590"/>
      <c r="C921" s="437" t="s">
        <v>603</v>
      </c>
      <c r="D921" s="169">
        <v>25000</v>
      </c>
      <c r="E921" s="39">
        <v>25000</v>
      </c>
      <c r="F921" s="39"/>
      <c r="G921" s="509">
        <f t="shared" si="17"/>
        <v>-1</v>
      </c>
    </row>
    <row r="922" spans="1:7" ht="12.75" hidden="1">
      <c r="A922" s="590"/>
      <c r="B922" s="590"/>
      <c r="C922" s="437" t="s">
        <v>852</v>
      </c>
      <c r="D922" s="169"/>
      <c r="E922" s="39"/>
      <c r="F922" s="39"/>
      <c r="G922" s="509" t="e">
        <f t="shared" si="17"/>
        <v>#DIV/0!</v>
      </c>
    </row>
    <row r="923" spans="1:7" ht="12.75" hidden="1">
      <c r="A923" s="590"/>
      <c r="B923" s="590"/>
      <c r="C923" s="437" t="s">
        <v>604</v>
      </c>
      <c r="D923" s="169"/>
      <c r="E923" s="39"/>
      <c r="F923" s="39"/>
      <c r="G923" s="509" t="e">
        <f t="shared" si="17"/>
        <v>#DIV/0!</v>
      </c>
    </row>
    <row r="924" spans="1:7" ht="27.75" customHeight="1">
      <c r="A924" s="57"/>
      <c r="B924" s="188" t="s">
        <v>840</v>
      </c>
      <c r="C924" s="432" t="s">
        <v>757</v>
      </c>
      <c r="D924" s="39">
        <f>SUM(D925)</f>
        <v>900000</v>
      </c>
      <c r="E924" s="39">
        <f>SUM(E925)</f>
        <v>3220000</v>
      </c>
      <c r="F924" s="39">
        <v>0</v>
      </c>
      <c r="G924" s="509">
        <f t="shared" si="17"/>
        <v>-1</v>
      </c>
    </row>
    <row r="925" spans="1:7" ht="12.75" hidden="1">
      <c r="A925" s="262"/>
      <c r="B925" s="144"/>
      <c r="C925" s="437" t="s">
        <v>687</v>
      </c>
      <c r="D925" s="149">
        <f>SUM(D926:D933)</f>
        <v>900000</v>
      </c>
      <c r="E925" s="43">
        <f>SUM(E926:E933)</f>
        <v>3220000</v>
      </c>
      <c r="F925" s="43">
        <f>SUM(F926:F928)</f>
        <v>0</v>
      </c>
      <c r="G925" s="509">
        <f aca="true" t="shared" si="18" ref="G925:G988">(F925-E925)/E925</f>
        <v>-1</v>
      </c>
    </row>
    <row r="926" spans="1:7" ht="12.75" hidden="1">
      <c r="A926" s="262"/>
      <c r="B926" s="144"/>
      <c r="C926" s="431" t="s">
        <v>606</v>
      </c>
      <c r="D926" s="149">
        <v>750000</v>
      </c>
      <c r="E926" s="175">
        <v>0</v>
      </c>
      <c r="F926" s="43"/>
      <c r="G926" s="509" t="e">
        <f t="shared" si="18"/>
        <v>#DIV/0!</v>
      </c>
    </row>
    <row r="927" spans="1:7" ht="12.75" hidden="1">
      <c r="A927" s="262"/>
      <c r="B927" s="144"/>
      <c r="C927" s="431" t="s">
        <v>607</v>
      </c>
      <c r="D927" s="149"/>
      <c r="E927" s="175"/>
      <c r="F927" s="43"/>
      <c r="G927" s="509" t="e">
        <f t="shared" si="18"/>
        <v>#DIV/0!</v>
      </c>
    </row>
    <row r="928" spans="1:7" ht="12.75" hidden="1">
      <c r="A928" s="262"/>
      <c r="B928" s="144"/>
      <c r="C928" s="431" t="s">
        <v>28</v>
      </c>
      <c r="D928" s="149">
        <v>50000</v>
      </c>
      <c r="E928" s="175"/>
      <c r="F928" s="43"/>
      <c r="G928" s="509" t="e">
        <f t="shared" si="18"/>
        <v>#DIV/0!</v>
      </c>
    </row>
    <row r="929" spans="1:7" ht="12.75" hidden="1">
      <c r="A929" s="427"/>
      <c r="B929" s="439"/>
      <c r="C929" s="431" t="s">
        <v>608</v>
      </c>
      <c r="D929" s="149">
        <v>100000</v>
      </c>
      <c r="E929" s="175">
        <v>420000</v>
      </c>
      <c r="F929" s="53"/>
      <c r="G929" s="509">
        <f t="shared" si="18"/>
        <v>-1</v>
      </c>
    </row>
    <row r="930" spans="1:7" ht="12.75" hidden="1">
      <c r="A930" s="427"/>
      <c r="B930" s="439"/>
      <c r="C930" s="431" t="s">
        <v>609</v>
      </c>
      <c r="D930" s="149">
        <v>0</v>
      </c>
      <c r="E930" s="175">
        <v>1200000</v>
      </c>
      <c r="F930" s="53"/>
      <c r="G930" s="509">
        <f t="shared" si="18"/>
        <v>-1</v>
      </c>
    </row>
    <row r="931" spans="1:7" ht="12.75" hidden="1">
      <c r="A931" s="427"/>
      <c r="B931" s="439"/>
      <c r="C931" s="431" t="s">
        <v>610</v>
      </c>
      <c r="D931" s="149">
        <v>0</v>
      </c>
      <c r="E931" s="175">
        <v>900000</v>
      </c>
      <c r="F931" s="53"/>
      <c r="G931" s="509">
        <f t="shared" si="18"/>
        <v>-1</v>
      </c>
    </row>
    <row r="932" spans="1:7" ht="12.75" hidden="1">
      <c r="A932" s="427"/>
      <c r="B932" s="439"/>
      <c r="C932" s="431" t="s">
        <v>611</v>
      </c>
      <c r="D932" s="149">
        <v>0</v>
      </c>
      <c r="E932" s="175">
        <v>300000</v>
      </c>
      <c r="F932" s="53"/>
      <c r="G932" s="509">
        <f t="shared" si="18"/>
        <v>-1</v>
      </c>
    </row>
    <row r="933" spans="1:7" ht="13.5" hidden="1" thickBot="1">
      <c r="A933" s="592"/>
      <c r="B933" s="591"/>
      <c r="C933" s="593" t="s">
        <v>612</v>
      </c>
      <c r="D933" s="357">
        <v>0</v>
      </c>
      <c r="E933" s="280">
        <v>400000</v>
      </c>
      <c r="F933" s="496"/>
      <c r="G933" s="509">
        <f t="shared" si="18"/>
        <v>-1</v>
      </c>
    </row>
    <row r="934" spans="1:7" ht="12.75">
      <c r="A934" s="166" t="s">
        <v>188</v>
      </c>
      <c r="B934" s="245"/>
      <c r="C934" s="443" t="s">
        <v>661</v>
      </c>
      <c r="D934" s="594">
        <f>SUM(D935+D1029)</f>
        <v>1194259.5</v>
      </c>
      <c r="E934" s="174">
        <f>SUM(E935+E1029)</f>
        <v>984859.3</v>
      </c>
      <c r="F934" s="174">
        <f>SUM(F935+F1029)</f>
        <v>5017000</v>
      </c>
      <c r="G934" s="509">
        <f t="shared" si="18"/>
        <v>4.094128674014653</v>
      </c>
    </row>
    <row r="935" spans="1:7" ht="12.75">
      <c r="A935" s="173" t="s">
        <v>913</v>
      </c>
      <c r="B935" s="258"/>
      <c r="C935" s="441" t="s">
        <v>706</v>
      </c>
      <c r="D935" s="213">
        <f>D936+D950+D1025</f>
        <v>1194259.5</v>
      </c>
      <c r="E935" s="213">
        <f>E936+E950+E1025</f>
        <v>984859.3</v>
      </c>
      <c r="F935" s="213">
        <f>F936+F950+F1025</f>
        <v>1055000</v>
      </c>
      <c r="G935" s="509">
        <f t="shared" si="18"/>
        <v>0.07121900559805848</v>
      </c>
    </row>
    <row r="936" spans="1:7" ht="12.75">
      <c r="A936" s="595"/>
      <c r="B936" s="188" t="s">
        <v>838</v>
      </c>
      <c r="C936" s="57" t="s">
        <v>673</v>
      </c>
      <c r="D936" s="522">
        <f>SUM(D937,D946:D949)</f>
        <v>581659.5</v>
      </c>
      <c r="E936" s="522">
        <f>SUM(E937,E946:E949)</f>
        <v>602859.3</v>
      </c>
      <c r="F936" s="522">
        <v>670000</v>
      </c>
      <c r="G936" s="509">
        <f t="shared" si="18"/>
        <v>0.11137043087831597</v>
      </c>
    </row>
    <row r="937" spans="1:7" ht="12.75" hidden="1">
      <c r="A937" s="595"/>
      <c r="B937" s="250"/>
      <c r="C937" s="203" t="s">
        <v>947</v>
      </c>
      <c r="D937" s="176">
        <f>SUM(D938:D945)</f>
        <v>435700</v>
      </c>
      <c r="E937" s="176">
        <f>SUM(E938:E945)</f>
        <v>451580</v>
      </c>
      <c r="F937" s="176">
        <f>SUM(F938:F945)</f>
        <v>0</v>
      </c>
      <c r="G937" s="509">
        <f t="shared" si="18"/>
        <v>-1</v>
      </c>
    </row>
    <row r="938" spans="1:7" ht="12.75" hidden="1">
      <c r="A938" s="595"/>
      <c r="B938" s="148"/>
      <c r="C938" s="286" t="s">
        <v>126</v>
      </c>
      <c r="D938" s="39">
        <v>415700</v>
      </c>
      <c r="E938" s="172">
        <v>401580</v>
      </c>
      <c r="F938" s="39"/>
      <c r="G938" s="509">
        <f t="shared" si="18"/>
        <v>-1</v>
      </c>
    </row>
    <row r="939" spans="1:7" ht="12.75" hidden="1">
      <c r="A939" s="595"/>
      <c r="B939" s="148"/>
      <c r="C939" s="286" t="s">
        <v>127</v>
      </c>
      <c r="D939" s="39"/>
      <c r="E939" s="39"/>
      <c r="F939" s="39"/>
      <c r="G939" s="509" t="e">
        <f t="shared" si="18"/>
        <v>#DIV/0!</v>
      </c>
    </row>
    <row r="940" spans="1:7" ht="12.75" hidden="1">
      <c r="A940" s="595"/>
      <c r="B940" s="148"/>
      <c r="C940" s="286" t="s">
        <v>123</v>
      </c>
      <c r="D940" s="39"/>
      <c r="E940" s="39">
        <v>20000</v>
      </c>
      <c r="F940" s="39"/>
      <c r="G940" s="509">
        <f t="shared" si="18"/>
        <v>-1</v>
      </c>
    </row>
    <row r="941" spans="1:7" ht="12.75" hidden="1">
      <c r="A941" s="595"/>
      <c r="B941" s="148"/>
      <c r="C941" s="286" t="s">
        <v>124</v>
      </c>
      <c r="D941" s="39"/>
      <c r="E941" s="39"/>
      <c r="F941" s="39"/>
      <c r="G941" s="509" t="e">
        <f t="shared" si="18"/>
        <v>#DIV/0!</v>
      </c>
    </row>
    <row r="942" spans="1:7" ht="12.75" hidden="1">
      <c r="A942" s="595"/>
      <c r="B942" s="148"/>
      <c r="C942" s="286" t="s">
        <v>125</v>
      </c>
      <c r="D942" s="39"/>
      <c r="E942" s="39"/>
      <c r="F942" s="39"/>
      <c r="G942" s="509" t="e">
        <f t="shared" si="18"/>
        <v>#DIV/0!</v>
      </c>
    </row>
    <row r="943" spans="1:7" ht="12.75" hidden="1">
      <c r="A943" s="595"/>
      <c r="B943" s="148"/>
      <c r="C943" s="286" t="s">
        <v>625</v>
      </c>
      <c r="D943" s="39"/>
      <c r="E943" s="39"/>
      <c r="F943" s="39"/>
      <c r="G943" s="509" t="e">
        <f t="shared" si="18"/>
        <v>#DIV/0!</v>
      </c>
    </row>
    <row r="944" spans="1:7" ht="12.75" hidden="1">
      <c r="A944" s="595"/>
      <c r="B944" s="148"/>
      <c r="C944" s="286" t="s">
        <v>71</v>
      </c>
      <c r="D944" s="39">
        <v>20000</v>
      </c>
      <c r="E944" s="39">
        <v>30000</v>
      </c>
      <c r="F944" s="39"/>
      <c r="G944" s="509">
        <f t="shared" si="18"/>
        <v>-1</v>
      </c>
    </row>
    <row r="945" spans="1:7" ht="12.75" hidden="1">
      <c r="A945" s="595"/>
      <c r="B945" s="148"/>
      <c r="C945" s="286" t="s">
        <v>128</v>
      </c>
      <c r="D945" s="39"/>
      <c r="E945" s="39"/>
      <c r="F945" s="39"/>
      <c r="G945" s="509" t="e">
        <f t="shared" si="18"/>
        <v>#DIV/0!</v>
      </c>
    </row>
    <row r="946" spans="1:7" ht="12.75" hidden="1">
      <c r="A946" s="595"/>
      <c r="B946" s="148"/>
      <c r="C946" s="197" t="s">
        <v>72</v>
      </c>
      <c r="D946" s="39"/>
      <c r="E946" s="39"/>
      <c r="F946" s="39"/>
      <c r="G946" s="509" t="e">
        <f t="shared" si="18"/>
        <v>#DIV/0!</v>
      </c>
    </row>
    <row r="947" spans="1:7" ht="12.75" hidden="1">
      <c r="A947" s="595"/>
      <c r="B947" s="250"/>
      <c r="C947" s="571" t="s">
        <v>675</v>
      </c>
      <c r="D947" s="176"/>
      <c r="E947" s="176"/>
      <c r="F947" s="176"/>
      <c r="G947" s="509" t="e">
        <f t="shared" si="18"/>
        <v>#DIV/0!</v>
      </c>
    </row>
    <row r="948" spans="1:7" ht="12.75" hidden="1">
      <c r="A948" s="595"/>
      <c r="B948" s="250"/>
      <c r="C948" s="571" t="s">
        <v>676</v>
      </c>
      <c r="D948" s="176">
        <f>D937*0.33</f>
        <v>143781</v>
      </c>
      <c r="E948" s="176">
        <f>E937*0.33</f>
        <v>149021.4</v>
      </c>
      <c r="F948" s="176">
        <f>F937*0.33</f>
        <v>0</v>
      </c>
      <c r="G948" s="509">
        <f t="shared" si="18"/>
        <v>-1</v>
      </c>
    </row>
    <row r="949" spans="1:7" ht="12.75" hidden="1">
      <c r="A949" s="595"/>
      <c r="B949" s="250"/>
      <c r="C949" s="571" t="s">
        <v>677</v>
      </c>
      <c r="D949" s="176">
        <f>D937*0.005</f>
        <v>2178.5</v>
      </c>
      <c r="E949" s="176">
        <f>E937*0.005</f>
        <v>2257.9</v>
      </c>
      <c r="F949" s="176">
        <f>F937*0.005</f>
        <v>0</v>
      </c>
      <c r="G949" s="509">
        <f t="shared" si="18"/>
        <v>-1</v>
      </c>
    </row>
    <row r="950" spans="1:7" ht="12.75">
      <c r="A950" s="595"/>
      <c r="B950" s="188" t="s">
        <v>839</v>
      </c>
      <c r="C950" s="57" t="s">
        <v>678</v>
      </c>
      <c r="D950" s="522">
        <f>D951+D966+D972+D979+D993+D1000+D1007+D1012+D1013+D1019+D1015</f>
        <v>312600</v>
      </c>
      <c r="E950" s="522">
        <f>E951+E966+E972+E979+E993+E1000+E1007+E1012+E1013+E1019+E1015</f>
        <v>382000</v>
      </c>
      <c r="F950" s="522">
        <v>385000</v>
      </c>
      <c r="G950" s="509">
        <f t="shared" si="18"/>
        <v>0.007853403141361256</v>
      </c>
    </row>
    <row r="951" spans="1:7" ht="12.75" hidden="1">
      <c r="A951" s="595"/>
      <c r="B951" s="250"/>
      <c r="C951" s="203" t="s">
        <v>940</v>
      </c>
      <c r="D951" s="588">
        <v>48600</v>
      </c>
      <c r="E951" s="176">
        <v>63000</v>
      </c>
      <c r="F951" s="176">
        <f>SUM(F952:F965)</f>
        <v>0</v>
      </c>
      <c r="G951" s="509">
        <f t="shared" si="18"/>
        <v>-1</v>
      </c>
    </row>
    <row r="952" spans="1:7" ht="12.75" hidden="1">
      <c r="A952" s="595"/>
      <c r="B952" s="148"/>
      <c r="C952" s="581" t="s">
        <v>73</v>
      </c>
      <c r="D952" s="310"/>
      <c r="E952" s="39"/>
      <c r="F952" s="39"/>
      <c r="G952" s="509" t="e">
        <f t="shared" si="18"/>
        <v>#DIV/0!</v>
      </c>
    </row>
    <row r="953" spans="1:7" ht="12.75" hidden="1">
      <c r="A953" s="595"/>
      <c r="B953" s="148"/>
      <c r="C953" s="581" t="s">
        <v>74</v>
      </c>
      <c r="D953" s="310"/>
      <c r="E953" s="39"/>
      <c r="F953" s="39"/>
      <c r="G953" s="509" t="e">
        <f t="shared" si="18"/>
        <v>#DIV/0!</v>
      </c>
    </row>
    <row r="954" spans="1:7" ht="12.75" hidden="1">
      <c r="A954" s="595"/>
      <c r="B954" s="148"/>
      <c r="C954" s="581" t="s">
        <v>75</v>
      </c>
      <c r="D954" s="310"/>
      <c r="E954" s="39"/>
      <c r="F954" s="39"/>
      <c r="G954" s="509" t="e">
        <f t="shared" si="18"/>
        <v>#DIV/0!</v>
      </c>
    </row>
    <row r="955" spans="1:7" ht="12.75" hidden="1">
      <c r="A955" s="595"/>
      <c r="B955" s="148"/>
      <c r="C955" s="581" t="s">
        <v>76</v>
      </c>
      <c r="D955" s="310"/>
      <c r="E955" s="39"/>
      <c r="F955" s="39"/>
      <c r="G955" s="509" t="e">
        <f t="shared" si="18"/>
        <v>#DIV/0!</v>
      </c>
    </row>
    <row r="956" spans="1:7" ht="12.75" hidden="1">
      <c r="A956" s="595"/>
      <c r="B956" s="148"/>
      <c r="C956" s="581" t="s">
        <v>77</v>
      </c>
      <c r="D956" s="310"/>
      <c r="E956" s="39"/>
      <c r="F956" s="39"/>
      <c r="G956" s="509" t="e">
        <f t="shared" si="18"/>
        <v>#DIV/0!</v>
      </c>
    </row>
    <row r="957" spans="1:7" ht="12.75" hidden="1">
      <c r="A957" s="595"/>
      <c r="B957" s="148"/>
      <c r="C957" s="581" t="s">
        <v>224</v>
      </c>
      <c r="D957" s="310"/>
      <c r="E957" s="39"/>
      <c r="F957" s="39"/>
      <c r="G957" s="509" t="e">
        <f t="shared" si="18"/>
        <v>#DIV/0!</v>
      </c>
    </row>
    <row r="958" spans="1:7" ht="12.75" hidden="1">
      <c r="A958" s="595"/>
      <c r="B958" s="148"/>
      <c r="C958" s="581" t="s">
        <v>78</v>
      </c>
      <c r="D958" s="310"/>
      <c r="E958" s="39"/>
      <c r="F958" s="39"/>
      <c r="G958" s="509" t="e">
        <f t="shared" si="18"/>
        <v>#DIV/0!</v>
      </c>
    </row>
    <row r="959" spans="1:7" ht="12.75" hidden="1">
      <c r="A959" s="595"/>
      <c r="B959" s="148"/>
      <c r="C959" s="581" t="s">
        <v>79</v>
      </c>
      <c r="D959" s="310"/>
      <c r="E959" s="39"/>
      <c r="F959" s="310"/>
      <c r="G959" s="509" t="e">
        <f t="shared" si="18"/>
        <v>#DIV/0!</v>
      </c>
    </row>
    <row r="960" spans="1:7" ht="12.75" hidden="1">
      <c r="A960" s="595"/>
      <c r="B960" s="148"/>
      <c r="C960" s="581" t="s">
        <v>80</v>
      </c>
      <c r="D960" s="310"/>
      <c r="E960" s="39"/>
      <c r="F960" s="39"/>
      <c r="G960" s="509" t="e">
        <f t="shared" si="18"/>
        <v>#DIV/0!</v>
      </c>
    </row>
    <row r="961" spans="1:7" ht="12.75" hidden="1">
      <c r="A961" s="595"/>
      <c r="B961" s="148"/>
      <c r="C961" s="581" t="s">
        <v>81</v>
      </c>
      <c r="D961" s="310"/>
      <c r="E961" s="39"/>
      <c r="F961" s="39"/>
      <c r="G961" s="509" t="e">
        <f t="shared" si="18"/>
        <v>#DIV/0!</v>
      </c>
    </row>
    <row r="962" spans="1:7" ht="12.75" hidden="1">
      <c r="A962" s="595"/>
      <c r="B962" s="148"/>
      <c r="C962" s="581" t="s">
        <v>82</v>
      </c>
      <c r="D962" s="310"/>
      <c r="E962" s="39"/>
      <c r="F962" s="39"/>
      <c r="G962" s="509" t="e">
        <f t="shared" si="18"/>
        <v>#DIV/0!</v>
      </c>
    </row>
    <row r="963" spans="1:7" ht="12.75" hidden="1">
      <c r="A963" s="595"/>
      <c r="B963" s="148"/>
      <c r="C963" s="581" t="s">
        <v>129</v>
      </c>
      <c r="D963" s="310"/>
      <c r="E963" s="39"/>
      <c r="F963" s="39"/>
      <c r="G963" s="509" t="e">
        <f t="shared" si="18"/>
        <v>#DIV/0!</v>
      </c>
    </row>
    <row r="964" spans="1:7" ht="12.75" hidden="1">
      <c r="A964" s="595"/>
      <c r="B964" s="148"/>
      <c r="C964" s="581" t="s">
        <v>83</v>
      </c>
      <c r="D964" s="310"/>
      <c r="E964" s="39"/>
      <c r="F964" s="39"/>
      <c r="G964" s="509" t="e">
        <f t="shared" si="18"/>
        <v>#DIV/0!</v>
      </c>
    </row>
    <row r="965" spans="1:7" ht="12.75" hidden="1">
      <c r="A965" s="595"/>
      <c r="B965" s="148"/>
      <c r="C965" s="581" t="s">
        <v>84</v>
      </c>
      <c r="D965" s="310"/>
      <c r="E965" s="39"/>
      <c r="F965" s="39"/>
      <c r="G965" s="509" t="e">
        <f t="shared" si="18"/>
        <v>#DIV/0!</v>
      </c>
    </row>
    <row r="966" spans="1:7" ht="12.75" hidden="1">
      <c r="A966" s="203"/>
      <c r="B966" s="250"/>
      <c r="C966" s="197" t="s">
        <v>679</v>
      </c>
      <c r="D966" s="588">
        <v>1000</v>
      </c>
      <c r="E966" s="176">
        <v>1000</v>
      </c>
      <c r="F966" s="176">
        <f>SUM(F967:F971)</f>
        <v>0</v>
      </c>
      <c r="G966" s="509">
        <f t="shared" si="18"/>
        <v>-1</v>
      </c>
    </row>
    <row r="967" spans="1:7" ht="12.75" hidden="1">
      <c r="A967" s="203"/>
      <c r="B967" s="250"/>
      <c r="C967" s="581" t="s">
        <v>85</v>
      </c>
      <c r="D967" s="310"/>
      <c r="E967" s="39"/>
      <c r="F967" s="39"/>
      <c r="G967" s="509" t="e">
        <f t="shared" si="18"/>
        <v>#DIV/0!</v>
      </c>
    </row>
    <row r="968" spans="1:7" ht="12.75" hidden="1">
      <c r="A968" s="203"/>
      <c r="B968" s="250"/>
      <c r="C968" s="581" t="s">
        <v>86</v>
      </c>
      <c r="D968" s="310"/>
      <c r="E968" s="39"/>
      <c r="F968" s="39"/>
      <c r="G968" s="509" t="e">
        <f t="shared" si="18"/>
        <v>#DIV/0!</v>
      </c>
    </row>
    <row r="969" spans="1:7" ht="12.75" hidden="1">
      <c r="A969" s="203"/>
      <c r="B969" s="250"/>
      <c r="C969" s="581" t="s">
        <v>87</v>
      </c>
      <c r="D969" s="310"/>
      <c r="E969" s="39"/>
      <c r="F969" s="39"/>
      <c r="G969" s="509" t="e">
        <f t="shared" si="18"/>
        <v>#DIV/0!</v>
      </c>
    </row>
    <row r="970" spans="1:7" ht="12.75" hidden="1">
      <c r="A970" s="57"/>
      <c r="B970" s="148"/>
      <c r="C970" s="581" t="s">
        <v>88</v>
      </c>
      <c r="D970" s="310"/>
      <c r="E970" s="39"/>
      <c r="F970" s="39"/>
      <c r="G970" s="509" t="e">
        <f t="shared" si="18"/>
        <v>#DIV/0!</v>
      </c>
    </row>
    <row r="971" spans="1:7" ht="12.75" hidden="1">
      <c r="A971" s="57"/>
      <c r="B971" s="148"/>
      <c r="C971" s="581" t="s">
        <v>89</v>
      </c>
      <c r="D971" s="310"/>
      <c r="E971" s="39"/>
      <c r="F971" s="39"/>
      <c r="G971" s="509" t="e">
        <f t="shared" si="18"/>
        <v>#DIV/0!</v>
      </c>
    </row>
    <row r="972" spans="1:7" ht="12.75" hidden="1">
      <c r="A972" s="203"/>
      <c r="B972" s="579"/>
      <c r="C972" s="203" t="s">
        <v>680</v>
      </c>
      <c r="D972" s="588">
        <v>2000</v>
      </c>
      <c r="E972" s="176">
        <v>2000</v>
      </c>
      <c r="F972" s="176">
        <f>SUM(F973:F978)</f>
        <v>0</v>
      </c>
      <c r="G972" s="509">
        <f t="shared" si="18"/>
        <v>-1</v>
      </c>
    </row>
    <row r="973" spans="1:7" ht="12.75" hidden="1">
      <c r="A973" s="57"/>
      <c r="B973" s="148"/>
      <c r="C973" s="581" t="s">
        <v>943</v>
      </c>
      <c r="D973" s="310"/>
      <c r="E973" s="39"/>
      <c r="F973" s="39"/>
      <c r="G973" s="509" t="e">
        <f t="shared" si="18"/>
        <v>#DIV/0!</v>
      </c>
    </row>
    <row r="974" spans="1:7" ht="12.75" hidden="1">
      <c r="A974" s="57"/>
      <c r="B974" s="148"/>
      <c r="C974" s="581" t="s">
        <v>90</v>
      </c>
      <c r="D974" s="310"/>
      <c r="E974" s="39"/>
      <c r="F974" s="310"/>
      <c r="G974" s="509" t="e">
        <f t="shared" si="18"/>
        <v>#DIV/0!</v>
      </c>
    </row>
    <row r="975" spans="1:7" ht="12.75" hidden="1">
      <c r="A975" s="57"/>
      <c r="B975" s="148"/>
      <c r="C975" s="581" t="s">
        <v>130</v>
      </c>
      <c r="D975" s="310"/>
      <c r="E975" s="39"/>
      <c r="F975" s="310"/>
      <c r="G975" s="509" t="e">
        <f t="shared" si="18"/>
        <v>#DIV/0!</v>
      </c>
    </row>
    <row r="976" spans="1:7" ht="12.75" hidden="1">
      <c r="A976" s="57"/>
      <c r="B976" s="148"/>
      <c r="C976" s="581" t="s">
        <v>941</v>
      </c>
      <c r="D976" s="310"/>
      <c r="E976" s="39"/>
      <c r="F976" s="310"/>
      <c r="G976" s="509" t="e">
        <f t="shared" si="18"/>
        <v>#DIV/0!</v>
      </c>
    </row>
    <row r="977" spans="1:7" ht="12.75" hidden="1">
      <c r="A977" s="57"/>
      <c r="B977" s="148"/>
      <c r="C977" s="581" t="s">
        <v>131</v>
      </c>
      <c r="D977" s="310"/>
      <c r="E977" s="39"/>
      <c r="F977" s="310"/>
      <c r="G977" s="509" t="e">
        <f t="shared" si="18"/>
        <v>#DIV/0!</v>
      </c>
    </row>
    <row r="978" spans="1:7" ht="12.75" hidden="1">
      <c r="A978" s="57"/>
      <c r="B978" s="148"/>
      <c r="C978" s="581" t="s">
        <v>942</v>
      </c>
      <c r="D978" s="310"/>
      <c r="E978" s="39"/>
      <c r="F978" s="310"/>
      <c r="G978" s="509" t="e">
        <f t="shared" si="18"/>
        <v>#DIV/0!</v>
      </c>
    </row>
    <row r="979" spans="1:7" ht="12.75" hidden="1">
      <c r="A979" s="203"/>
      <c r="B979" s="579"/>
      <c r="C979" s="571" t="s">
        <v>681</v>
      </c>
      <c r="D979" s="588">
        <v>240000</v>
      </c>
      <c r="E979" s="176">
        <v>304000</v>
      </c>
      <c r="F979" s="176">
        <f>SUM(F980:F992)</f>
        <v>0</v>
      </c>
      <c r="G979" s="509">
        <f t="shared" si="18"/>
        <v>-1</v>
      </c>
    </row>
    <row r="980" spans="1:7" ht="12.75" hidden="1">
      <c r="A980" s="57"/>
      <c r="B980" s="148"/>
      <c r="C980" s="581" t="s">
        <v>91</v>
      </c>
      <c r="D980" s="310"/>
      <c r="E980" s="39"/>
      <c r="F980" s="39"/>
      <c r="G980" s="509" t="e">
        <f t="shared" si="18"/>
        <v>#DIV/0!</v>
      </c>
    </row>
    <row r="981" spans="1:7" ht="12.75" hidden="1">
      <c r="A981" s="57"/>
      <c r="B981" s="148"/>
      <c r="C981" s="581" t="s">
        <v>791</v>
      </c>
      <c r="D981" s="310"/>
      <c r="E981" s="39"/>
      <c r="F981" s="39"/>
      <c r="G981" s="509" t="e">
        <f t="shared" si="18"/>
        <v>#DIV/0!</v>
      </c>
    </row>
    <row r="982" spans="1:7" ht="12.75" hidden="1">
      <c r="A982" s="57"/>
      <c r="B982" s="148"/>
      <c r="C982" s="581" t="s">
        <v>92</v>
      </c>
      <c r="D982" s="310"/>
      <c r="E982" s="39"/>
      <c r="F982" s="39"/>
      <c r="G982" s="509" t="e">
        <f t="shared" si="18"/>
        <v>#DIV/0!</v>
      </c>
    </row>
    <row r="983" spans="1:7" ht="12.75" hidden="1">
      <c r="A983" s="57"/>
      <c r="B983" s="148"/>
      <c r="C983" s="581" t="s">
        <v>132</v>
      </c>
      <c r="D983" s="310"/>
      <c r="E983" s="39"/>
      <c r="F983" s="39"/>
      <c r="G983" s="509" t="e">
        <f t="shared" si="18"/>
        <v>#DIV/0!</v>
      </c>
    </row>
    <row r="984" spans="1:7" ht="12.75" hidden="1">
      <c r="A984" s="57"/>
      <c r="B984" s="148"/>
      <c r="C984" s="581" t="s">
        <v>93</v>
      </c>
      <c r="D984" s="310"/>
      <c r="E984" s="39"/>
      <c r="F984" s="39"/>
      <c r="G984" s="509" t="e">
        <f t="shared" si="18"/>
        <v>#DIV/0!</v>
      </c>
    </row>
    <row r="985" spans="1:7" ht="12.75" hidden="1">
      <c r="A985" s="57"/>
      <c r="B985" s="148"/>
      <c r="C985" s="581" t="s">
        <v>94</v>
      </c>
      <c r="D985" s="310"/>
      <c r="E985" s="39"/>
      <c r="F985" s="39"/>
      <c r="G985" s="509" t="e">
        <f t="shared" si="18"/>
        <v>#DIV/0!</v>
      </c>
    </row>
    <row r="986" spans="1:7" ht="12.75" hidden="1">
      <c r="A986" s="57"/>
      <c r="B986" s="148"/>
      <c r="C986" s="581" t="s">
        <v>95</v>
      </c>
      <c r="D986" s="310"/>
      <c r="E986" s="39"/>
      <c r="F986" s="39"/>
      <c r="G986" s="509" t="e">
        <f t="shared" si="18"/>
        <v>#DIV/0!</v>
      </c>
    </row>
    <row r="987" spans="1:7" ht="12.75" hidden="1">
      <c r="A987" s="57"/>
      <c r="B987" s="148"/>
      <c r="C987" s="581" t="s">
        <v>98</v>
      </c>
      <c r="D987" s="310"/>
      <c r="E987" s="39"/>
      <c r="F987" s="39"/>
      <c r="G987" s="509" t="e">
        <f t="shared" si="18"/>
        <v>#DIV/0!</v>
      </c>
    </row>
    <row r="988" spans="1:7" ht="12.75" hidden="1">
      <c r="A988" s="57"/>
      <c r="B988" s="148"/>
      <c r="C988" s="581" t="s">
        <v>96</v>
      </c>
      <c r="D988" s="310"/>
      <c r="E988" s="39"/>
      <c r="F988" s="39"/>
      <c r="G988" s="509" t="e">
        <f t="shared" si="18"/>
        <v>#DIV/0!</v>
      </c>
    </row>
    <row r="989" spans="1:7" ht="12.75" hidden="1">
      <c r="A989" s="57"/>
      <c r="B989" s="148"/>
      <c r="C989" s="581" t="s">
        <v>97</v>
      </c>
      <c r="D989" s="310"/>
      <c r="E989" s="39"/>
      <c r="F989" s="39"/>
      <c r="G989" s="509" t="e">
        <f aca="true" t="shared" si="19" ref="G989:G1052">(F989-E989)/E989</f>
        <v>#DIV/0!</v>
      </c>
    </row>
    <row r="990" spans="1:7" ht="12.75" hidden="1">
      <c r="A990" s="57"/>
      <c r="B990" s="148"/>
      <c r="C990" s="581" t="s">
        <v>115</v>
      </c>
      <c r="D990" s="310"/>
      <c r="E990" s="39"/>
      <c r="F990" s="39"/>
      <c r="G990" s="509" t="e">
        <f t="shared" si="19"/>
        <v>#DIV/0!</v>
      </c>
    </row>
    <row r="991" spans="1:7" ht="12.75" hidden="1">
      <c r="A991" s="57"/>
      <c r="B991" s="148"/>
      <c r="C991" s="521" t="s">
        <v>133</v>
      </c>
      <c r="D991" s="310"/>
      <c r="E991" s="39"/>
      <c r="F991" s="39"/>
      <c r="G991" s="509" t="e">
        <f t="shared" si="19"/>
        <v>#DIV/0!</v>
      </c>
    </row>
    <row r="992" spans="1:7" ht="12.75" hidden="1">
      <c r="A992" s="57"/>
      <c r="B992" s="148"/>
      <c r="C992" s="521" t="s">
        <v>134</v>
      </c>
      <c r="D992" s="310"/>
      <c r="E992" s="39"/>
      <c r="F992" s="39"/>
      <c r="G992" s="509" t="e">
        <f t="shared" si="19"/>
        <v>#DIV/0!</v>
      </c>
    </row>
    <row r="993" spans="1:7" ht="12.75" hidden="1">
      <c r="A993" s="203"/>
      <c r="B993" s="579"/>
      <c r="C993" s="197" t="s">
        <v>682</v>
      </c>
      <c r="D993" s="588">
        <v>0</v>
      </c>
      <c r="E993" s="176">
        <v>0</v>
      </c>
      <c r="F993" s="176">
        <f>SUM(F994:F999)</f>
        <v>0</v>
      </c>
      <c r="G993" s="509" t="e">
        <f t="shared" si="19"/>
        <v>#DIV/0!</v>
      </c>
    </row>
    <row r="994" spans="1:7" ht="12.75" hidden="1">
      <c r="A994" s="57"/>
      <c r="B994" s="148"/>
      <c r="C994" s="581" t="s">
        <v>116</v>
      </c>
      <c r="D994" s="310"/>
      <c r="E994" s="39"/>
      <c r="F994" s="39"/>
      <c r="G994" s="509" t="e">
        <f t="shared" si="19"/>
        <v>#DIV/0!</v>
      </c>
    </row>
    <row r="995" spans="1:7" ht="12.75" hidden="1">
      <c r="A995" s="57"/>
      <c r="B995" s="148"/>
      <c r="C995" s="581" t="s">
        <v>117</v>
      </c>
      <c r="D995" s="310"/>
      <c r="E995" s="39"/>
      <c r="F995" s="39"/>
      <c r="G995" s="509" t="e">
        <f t="shared" si="19"/>
        <v>#DIV/0!</v>
      </c>
    </row>
    <row r="996" spans="1:7" ht="12.75" hidden="1">
      <c r="A996" s="57"/>
      <c r="B996" s="148"/>
      <c r="C996" s="581" t="s">
        <v>118</v>
      </c>
      <c r="D996" s="310"/>
      <c r="E996" s="39"/>
      <c r="F996" s="39"/>
      <c r="G996" s="509" t="e">
        <f t="shared" si="19"/>
        <v>#DIV/0!</v>
      </c>
    </row>
    <row r="997" spans="1:7" ht="12.75" hidden="1">
      <c r="A997" s="57"/>
      <c r="B997" s="148"/>
      <c r="C997" s="581" t="s">
        <v>119</v>
      </c>
      <c r="D997" s="310"/>
      <c r="E997" s="39"/>
      <c r="F997" s="39"/>
      <c r="G997" s="509" t="e">
        <f t="shared" si="19"/>
        <v>#DIV/0!</v>
      </c>
    </row>
    <row r="998" spans="1:7" ht="12.75" hidden="1">
      <c r="A998" s="57"/>
      <c r="B998" s="148"/>
      <c r="C998" s="581" t="s">
        <v>135</v>
      </c>
      <c r="D998" s="310"/>
      <c r="E998" s="39"/>
      <c r="F998" s="39"/>
      <c r="G998" s="509" t="e">
        <f t="shared" si="19"/>
        <v>#DIV/0!</v>
      </c>
    </row>
    <row r="999" spans="1:7" ht="12.75" hidden="1">
      <c r="A999" s="57"/>
      <c r="B999" s="148"/>
      <c r="C999" s="581" t="s">
        <v>120</v>
      </c>
      <c r="D999" s="310"/>
      <c r="E999" s="39"/>
      <c r="F999" s="39"/>
      <c r="G999" s="509" t="e">
        <f t="shared" si="19"/>
        <v>#DIV/0!</v>
      </c>
    </row>
    <row r="1000" spans="1:7" ht="12.75" hidden="1">
      <c r="A1000" s="203"/>
      <c r="B1000" s="579"/>
      <c r="C1000" s="203" t="s">
        <v>683</v>
      </c>
      <c r="D1000" s="588">
        <v>2000</v>
      </c>
      <c r="E1000" s="176">
        <v>2000</v>
      </c>
      <c r="F1000" s="176">
        <f>SUM(F1001:F1006)</f>
        <v>0</v>
      </c>
      <c r="G1000" s="509">
        <f t="shared" si="19"/>
        <v>-1</v>
      </c>
    </row>
    <row r="1001" spans="1:7" ht="12.75" hidden="1">
      <c r="A1001" s="57"/>
      <c r="B1001" s="148"/>
      <c r="C1001" s="581" t="s">
        <v>136</v>
      </c>
      <c r="D1001" s="310"/>
      <c r="E1001" s="39"/>
      <c r="F1001" s="39"/>
      <c r="G1001" s="509" t="e">
        <f t="shared" si="19"/>
        <v>#DIV/0!</v>
      </c>
    </row>
    <row r="1002" spans="1:7" ht="12.75" hidden="1">
      <c r="A1002" s="57"/>
      <c r="B1002" s="148"/>
      <c r="C1002" s="581" t="s">
        <v>137</v>
      </c>
      <c r="D1002" s="310"/>
      <c r="E1002" s="39"/>
      <c r="F1002" s="39"/>
      <c r="G1002" s="509" t="e">
        <f t="shared" si="19"/>
        <v>#DIV/0!</v>
      </c>
    </row>
    <row r="1003" spans="1:7" ht="12.75" hidden="1">
      <c r="A1003" s="57"/>
      <c r="B1003" s="148"/>
      <c r="C1003" s="581" t="s">
        <v>138</v>
      </c>
      <c r="D1003" s="310"/>
      <c r="E1003" s="39"/>
      <c r="F1003" s="39"/>
      <c r="G1003" s="509" t="e">
        <f t="shared" si="19"/>
        <v>#DIV/0!</v>
      </c>
    </row>
    <row r="1004" spans="1:7" ht="12.75" hidden="1">
      <c r="A1004" s="57"/>
      <c r="B1004" s="148"/>
      <c r="C1004" s="581" t="s">
        <v>954</v>
      </c>
      <c r="D1004" s="310"/>
      <c r="E1004" s="39"/>
      <c r="F1004" s="39"/>
      <c r="G1004" s="509" t="e">
        <f t="shared" si="19"/>
        <v>#DIV/0!</v>
      </c>
    </row>
    <row r="1005" spans="1:7" ht="12.75" hidden="1">
      <c r="A1005" s="57"/>
      <c r="B1005" s="148"/>
      <c r="C1005" s="581" t="s">
        <v>139</v>
      </c>
      <c r="D1005" s="310"/>
      <c r="E1005" s="39"/>
      <c r="F1005" s="39"/>
      <c r="G1005" s="509" t="e">
        <f t="shared" si="19"/>
        <v>#DIV/0!</v>
      </c>
    </row>
    <row r="1006" spans="1:7" ht="12.75" hidden="1">
      <c r="A1006" s="57"/>
      <c r="B1006" s="148"/>
      <c r="C1006" s="581" t="s">
        <v>140</v>
      </c>
      <c r="D1006" s="310"/>
      <c r="E1006" s="39"/>
      <c r="F1006" s="39"/>
      <c r="G1006" s="509" t="e">
        <f t="shared" si="19"/>
        <v>#DIV/0!</v>
      </c>
    </row>
    <row r="1007" spans="1:7" ht="12.75" hidden="1">
      <c r="A1007" s="203"/>
      <c r="B1007" s="579"/>
      <c r="C1007" s="203" t="s">
        <v>684</v>
      </c>
      <c r="D1007" s="588">
        <v>6000</v>
      </c>
      <c r="E1007" s="176">
        <v>6000</v>
      </c>
      <c r="F1007" s="176">
        <f>SUM(F1008:F1011)</f>
        <v>0</v>
      </c>
      <c r="G1007" s="509">
        <f t="shared" si="19"/>
        <v>-1</v>
      </c>
    </row>
    <row r="1008" spans="1:7" ht="12.75" hidden="1">
      <c r="A1008" s="57"/>
      <c r="B1008" s="148"/>
      <c r="C1008" s="581" t="s">
        <v>121</v>
      </c>
      <c r="D1008" s="310"/>
      <c r="E1008" s="39"/>
      <c r="F1008" s="39"/>
      <c r="G1008" s="509" t="e">
        <f t="shared" si="19"/>
        <v>#DIV/0!</v>
      </c>
    </row>
    <row r="1009" spans="1:7" ht="12.75" hidden="1">
      <c r="A1009" s="57"/>
      <c r="B1009" s="148"/>
      <c r="C1009" s="581" t="s">
        <v>141</v>
      </c>
      <c r="D1009" s="310"/>
      <c r="E1009" s="39"/>
      <c r="F1009" s="39"/>
      <c r="G1009" s="509" t="e">
        <f t="shared" si="19"/>
        <v>#DIV/0!</v>
      </c>
    </row>
    <row r="1010" spans="1:7" ht="12.75" hidden="1">
      <c r="A1010" s="57"/>
      <c r="B1010" s="148"/>
      <c r="C1010" s="581" t="s">
        <v>122</v>
      </c>
      <c r="D1010" s="310"/>
      <c r="E1010" s="39"/>
      <c r="F1010" s="39"/>
      <c r="G1010" s="509" t="e">
        <f t="shared" si="19"/>
        <v>#DIV/0!</v>
      </c>
    </row>
    <row r="1011" spans="1:7" ht="12.75" hidden="1">
      <c r="A1011" s="57"/>
      <c r="B1011" s="148"/>
      <c r="C1011" s="521" t="s">
        <v>142</v>
      </c>
      <c r="D1011" s="310"/>
      <c r="E1011" s="39"/>
      <c r="F1011" s="39"/>
      <c r="G1011" s="509" t="e">
        <f t="shared" si="19"/>
        <v>#DIV/0!</v>
      </c>
    </row>
    <row r="1012" spans="1:7" ht="12.75" hidden="1">
      <c r="A1012" s="203"/>
      <c r="B1012" s="579"/>
      <c r="C1012" s="197" t="s">
        <v>946</v>
      </c>
      <c r="D1012" s="588">
        <v>0</v>
      </c>
      <c r="E1012" s="176">
        <v>0</v>
      </c>
      <c r="F1012" s="176">
        <v>0</v>
      </c>
      <c r="G1012" s="509" t="e">
        <f t="shared" si="19"/>
        <v>#DIV/0!</v>
      </c>
    </row>
    <row r="1013" spans="1:7" ht="12.75" hidden="1">
      <c r="A1013" s="203"/>
      <c r="B1013" s="579"/>
      <c r="C1013" s="571" t="s">
        <v>156</v>
      </c>
      <c r="D1013" s="588">
        <f>SUM(D1014)</f>
        <v>0</v>
      </c>
      <c r="E1013" s="176">
        <f>SUM(E1014)</f>
        <v>0</v>
      </c>
      <c r="F1013" s="176">
        <f>SUM(F1014)</f>
        <v>0</v>
      </c>
      <c r="G1013" s="509" t="e">
        <f t="shared" si="19"/>
        <v>#DIV/0!</v>
      </c>
    </row>
    <row r="1014" spans="1:7" ht="12.75" hidden="1">
      <c r="A1014" s="57"/>
      <c r="B1014" s="148"/>
      <c r="C1014" s="521" t="s">
        <v>147</v>
      </c>
      <c r="D1014" s="310"/>
      <c r="E1014" s="39"/>
      <c r="F1014" s="39"/>
      <c r="G1014" s="509" t="e">
        <f t="shared" si="19"/>
        <v>#DIV/0!</v>
      </c>
    </row>
    <row r="1015" spans="1:7" ht="12.75" hidden="1">
      <c r="A1015" s="57"/>
      <c r="B1015" s="148"/>
      <c r="C1015" s="197" t="s">
        <v>232</v>
      </c>
      <c r="D1015" s="588">
        <f>D1016</f>
        <v>4000</v>
      </c>
      <c r="E1015" s="575">
        <f>SUM(E1016:E1016)</f>
        <v>4000</v>
      </c>
      <c r="F1015" s="39"/>
      <c r="G1015" s="509">
        <f t="shared" si="19"/>
        <v>-1</v>
      </c>
    </row>
    <row r="1016" spans="1:7" ht="12.75" hidden="1">
      <c r="A1016" s="57"/>
      <c r="B1016" s="148"/>
      <c r="C1016" s="286" t="s">
        <v>233</v>
      </c>
      <c r="D1016" s="310">
        <v>4000</v>
      </c>
      <c r="E1016" s="39">
        <v>4000</v>
      </c>
      <c r="F1016" s="39"/>
      <c r="G1016" s="509">
        <f t="shared" si="19"/>
        <v>-1</v>
      </c>
    </row>
    <row r="1017" spans="1:7" ht="12.75" hidden="1">
      <c r="A1017" s="57"/>
      <c r="B1017" s="148"/>
      <c r="C1017" s="286" t="s">
        <v>234</v>
      </c>
      <c r="D1017" s="310"/>
      <c r="E1017" s="172"/>
      <c r="F1017" s="39"/>
      <c r="G1017" s="509" t="e">
        <f t="shared" si="19"/>
        <v>#DIV/0!</v>
      </c>
    </row>
    <row r="1018" spans="1:7" ht="12.75" hidden="1">
      <c r="A1018" s="57"/>
      <c r="B1018" s="148"/>
      <c r="C1018" s="476" t="s">
        <v>235</v>
      </c>
      <c r="D1018" s="596"/>
      <c r="E1018" s="597"/>
      <c r="F1018" s="39"/>
      <c r="G1018" s="509" t="e">
        <f t="shared" si="19"/>
        <v>#DIV/0!</v>
      </c>
    </row>
    <row r="1019" spans="1:7" ht="12.75" hidden="1">
      <c r="A1019" s="203"/>
      <c r="B1019" s="579"/>
      <c r="C1019" s="571" t="s">
        <v>236</v>
      </c>
      <c r="D1019" s="588">
        <v>9000</v>
      </c>
      <c r="E1019" s="176">
        <f>SUM(E1020:E1024)</f>
        <v>0</v>
      </c>
      <c r="F1019" s="176">
        <f>SUM(F1020:F1024)</f>
        <v>0</v>
      </c>
      <c r="G1019" s="509" t="e">
        <f t="shared" si="19"/>
        <v>#DIV/0!</v>
      </c>
    </row>
    <row r="1020" spans="1:7" ht="12.75" hidden="1">
      <c r="A1020" s="203"/>
      <c r="B1020" s="579"/>
      <c r="C1020" s="521" t="s">
        <v>237</v>
      </c>
      <c r="D1020" s="310"/>
      <c r="E1020" s="39"/>
      <c r="F1020" s="39"/>
      <c r="G1020" s="509" t="e">
        <f t="shared" si="19"/>
        <v>#DIV/0!</v>
      </c>
    </row>
    <row r="1021" spans="1:7" ht="12.75" hidden="1">
      <c r="A1021" s="203"/>
      <c r="B1021" s="579"/>
      <c r="C1021" s="521" t="s">
        <v>238</v>
      </c>
      <c r="D1021" s="310"/>
      <c r="E1021" s="39"/>
      <c r="F1021" s="39"/>
      <c r="G1021" s="509" t="e">
        <f t="shared" si="19"/>
        <v>#DIV/0!</v>
      </c>
    </row>
    <row r="1022" spans="1:7" ht="12.75" hidden="1">
      <c r="A1022" s="203"/>
      <c r="B1022" s="579"/>
      <c r="C1022" s="521" t="s">
        <v>944</v>
      </c>
      <c r="D1022" s="310"/>
      <c r="E1022" s="39"/>
      <c r="F1022" s="39"/>
      <c r="G1022" s="509" t="e">
        <f t="shared" si="19"/>
        <v>#DIV/0!</v>
      </c>
    </row>
    <row r="1023" spans="1:7" ht="12.75" hidden="1">
      <c r="A1023" s="203"/>
      <c r="B1023" s="579"/>
      <c r="C1023" s="521" t="s">
        <v>150</v>
      </c>
      <c r="D1023" s="310"/>
      <c r="E1023" s="39"/>
      <c r="F1023" s="39"/>
      <c r="G1023" s="509" t="e">
        <f t="shared" si="19"/>
        <v>#DIV/0!</v>
      </c>
    </row>
    <row r="1024" spans="1:7" ht="12.75" hidden="1">
      <c r="A1024" s="57"/>
      <c r="B1024" s="148"/>
      <c r="C1024" s="521" t="s">
        <v>151</v>
      </c>
      <c r="D1024" s="310"/>
      <c r="E1024" s="39"/>
      <c r="F1024" s="39"/>
      <c r="G1024" s="509" t="e">
        <f t="shared" si="19"/>
        <v>#DIV/0!</v>
      </c>
    </row>
    <row r="1025" spans="1:7" ht="26.25" customHeight="1">
      <c r="A1025" s="57"/>
      <c r="B1025" s="188" t="s">
        <v>840</v>
      </c>
      <c r="C1025" s="432" t="s">
        <v>761</v>
      </c>
      <c r="D1025" s="39">
        <f>SUM(D1026)</f>
        <v>300000</v>
      </c>
      <c r="E1025" s="39">
        <f>SUM(E1026)</f>
        <v>0</v>
      </c>
      <c r="F1025" s="39">
        <f>SUM(F1026)</f>
        <v>0</v>
      </c>
      <c r="G1025" s="509" t="e">
        <f t="shared" si="19"/>
        <v>#DIV/0!</v>
      </c>
    </row>
    <row r="1026" spans="1:7" ht="12.75" hidden="1">
      <c r="A1026" s="166"/>
      <c r="B1026" s="244"/>
      <c r="C1026" s="443" t="s">
        <v>687</v>
      </c>
      <c r="D1026" s="276">
        <f>SUM(D1027:D1028)</f>
        <v>300000</v>
      </c>
      <c r="E1026" s="36">
        <f>SUM(E1027:E1028)</f>
        <v>0</v>
      </c>
      <c r="F1026" s="36">
        <f>SUM(F1027:F1028)</f>
        <v>0</v>
      </c>
      <c r="G1026" s="509" t="e">
        <f t="shared" si="19"/>
        <v>#DIV/0!</v>
      </c>
    </row>
    <row r="1027" spans="1:7" ht="12.75" hidden="1">
      <c r="A1027" s="16"/>
      <c r="B1027" s="144"/>
      <c r="C1027" s="438" t="s">
        <v>392</v>
      </c>
      <c r="D1027" s="145">
        <v>300000</v>
      </c>
      <c r="E1027" s="18"/>
      <c r="F1027" s="18"/>
      <c r="G1027" s="509" t="e">
        <f t="shared" si="19"/>
        <v>#DIV/0!</v>
      </c>
    </row>
    <row r="1028" spans="1:7" ht="12.75" hidden="1">
      <c r="A1028" s="22"/>
      <c r="B1028" s="408"/>
      <c r="C1028" s="477" t="s">
        <v>153</v>
      </c>
      <c r="D1028" s="409"/>
      <c r="E1028" s="410"/>
      <c r="F1028" s="410"/>
      <c r="G1028" s="509" t="e">
        <f t="shared" si="19"/>
        <v>#DIV/0!</v>
      </c>
    </row>
    <row r="1029" spans="1:7" s="327" customFormat="1" ht="12.75">
      <c r="A1029" s="203" t="s">
        <v>418</v>
      </c>
      <c r="B1029" s="197"/>
      <c r="C1029" s="197" t="s">
        <v>419</v>
      </c>
      <c r="D1029" s="176">
        <f>SUM(D1030+D1032)</f>
        <v>0</v>
      </c>
      <c r="E1029" s="176">
        <f>SUM(E1030+E1032)</f>
        <v>0</v>
      </c>
      <c r="F1029" s="176">
        <f>SUM(F1030+F1032)</f>
        <v>3962000</v>
      </c>
      <c r="G1029" s="509" t="e">
        <f t="shared" si="19"/>
        <v>#DIV/0!</v>
      </c>
    </row>
    <row r="1030" spans="1:7" ht="25.5">
      <c r="A1030" s="19"/>
      <c r="B1030" s="191" t="s">
        <v>159</v>
      </c>
      <c r="C1030" s="468" t="s">
        <v>730</v>
      </c>
      <c r="D1030" s="73"/>
      <c r="E1030" s="21"/>
      <c r="F1030" s="70">
        <v>620000</v>
      </c>
      <c r="G1030" s="509" t="e">
        <f t="shared" si="19"/>
        <v>#DIV/0!</v>
      </c>
    </row>
    <row r="1031" spans="1:7" s="150" customFormat="1" ht="12.75" hidden="1">
      <c r="A1031" s="411"/>
      <c r="B1031" s="192"/>
      <c r="C1031" s="478" t="s">
        <v>420</v>
      </c>
      <c r="D1031" s="360"/>
      <c r="E1031" s="183"/>
      <c r="F1031" s="183">
        <v>620000</v>
      </c>
      <c r="G1031" s="509" t="e">
        <f t="shared" si="19"/>
        <v>#DIV/0!</v>
      </c>
    </row>
    <row r="1032" spans="1:7" ht="38.25">
      <c r="A1032" s="16"/>
      <c r="B1032" s="191" t="s">
        <v>840</v>
      </c>
      <c r="C1032" s="432" t="s">
        <v>391</v>
      </c>
      <c r="D1032" s="145"/>
      <c r="E1032" s="18"/>
      <c r="F1032" s="18">
        <f>SUM(F1033)</f>
        <v>3342000</v>
      </c>
      <c r="G1032" s="509" t="e">
        <f t="shared" si="19"/>
        <v>#DIV/0!</v>
      </c>
    </row>
    <row r="1033" spans="1:7" s="156" customFormat="1" ht="12.75" hidden="1">
      <c r="A1033" s="412"/>
      <c r="B1033" s="191"/>
      <c r="C1033" s="478" t="s">
        <v>421</v>
      </c>
      <c r="D1033" s="413"/>
      <c r="E1033" s="414"/>
      <c r="F1033" s="414">
        <v>3342000</v>
      </c>
      <c r="G1033" s="509" t="e">
        <f t="shared" si="19"/>
        <v>#DIV/0!</v>
      </c>
    </row>
    <row r="1034" spans="1:7" ht="12.75">
      <c r="A1034" s="173" t="s">
        <v>189</v>
      </c>
      <c r="B1034" s="258"/>
      <c r="C1034" s="441" t="s">
        <v>713</v>
      </c>
      <c r="D1034" s="213">
        <f>SUM(D1035)</f>
        <v>1550000</v>
      </c>
      <c r="E1034" s="213">
        <f>SUM(E1035)</f>
        <v>1560000</v>
      </c>
      <c r="F1034" s="213">
        <f>SUM(F1035)</f>
        <v>1460000</v>
      </c>
      <c r="G1034" s="509">
        <f t="shared" si="19"/>
        <v>-0.0641025641025641</v>
      </c>
    </row>
    <row r="1035" spans="1:7" ht="12.75">
      <c r="A1035" s="264"/>
      <c r="B1035" s="191" t="s">
        <v>839</v>
      </c>
      <c r="C1035" s="473" t="s">
        <v>678</v>
      </c>
      <c r="D1035" s="230">
        <f>SUM(D1036,D1060:D1064)</f>
        <v>1550000</v>
      </c>
      <c r="E1035" s="230">
        <f>SUM(E1036:E1064)</f>
        <v>1560000</v>
      </c>
      <c r="F1035" s="230">
        <f>SUM(F1036,F1060:F1064)</f>
        <v>1460000</v>
      </c>
      <c r="G1035" s="509">
        <f t="shared" si="19"/>
        <v>-0.0641025641025641</v>
      </c>
    </row>
    <row r="1036" spans="1:7" ht="12.75" hidden="1">
      <c r="A1036" s="239"/>
      <c r="B1036" s="191"/>
      <c r="C1036" s="479" t="s">
        <v>429</v>
      </c>
      <c r="D1036" s="179">
        <v>1100000</v>
      </c>
      <c r="E1036" s="179">
        <v>1050000</v>
      </c>
      <c r="F1036" s="179">
        <f>SUM(F1037:F1059)</f>
        <v>970000</v>
      </c>
      <c r="G1036" s="509">
        <f t="shared" si="19"/>
        <v>-0.0761904761904762</v>
      </c>
    </row>
    <row r="1037" spans="1:7" ht="12.75" hidden="1">
      <c r="A1037" s="238"/>
      <c r="B1037" s="184"/>
      <c r="C1037" s="442" t="s">
        <v>430</v>
      </c>
      <c r="D1037" s="331"/>
      <c r="E1037" s="331"/>
      <c r="F1037" s="371">
        <v>25000</v>
      </c>
      <c r="G1037" s="509" t="e">
        <f t="shared" si="19"/>
        <v>#DIV/0!</v>
      </c>
    </row>
    <row r="1038" spans="1:7" ht="12.75" hidden="1">
      <c r="A1038" s="238"/>
      <c r="B1038" s="184"/>
      <c r="C1038" s="442" t="s">
        <v>431</v>
      </c>
      <c r="D1038" s="331"/>
      <c r="E1038" s="331"/>
      <c r="F1038" s="371">
        <v>20000</v>
      </c>
      <c r="G1038" s="509" t="e">
        <f t="shared" si="19"/>
        <v>#DIV/0!</v>
      </c>
    </row>
    <row r="1039" spans="1:7" ht="12.75" hidden="1">
      <c r="A1039" s="238"/>
      <c r="B1039" s="184"/>
      <c r="C1039" s="216" t="s">
        <v>432</v>
      </c>
      <c r="D1039" s="331"/>
      <c r="E1039" s="331"/>
      <c r="F1039" s="371">
        <v>15000</v>
      </c>
      <c r="G1039" s="509" t="e">
        <f t="shared" si="19"/>
        <v>#DIV/0!</v>
      </c>
    </row>
    <row r="1040" spans="1:7" ht="12.75" hidden="1">
      <c r="A1040" s="238"/>
      <c r="B1040" s="184"/>
      <c r="C1040" s="442" t="s">
        <v>433</v>
      </c>
      <c r="D1040" s="331"/>
      <c r="E1040" s="331"/>
      <c r="F1040" s="371">
        <v>80000</v>
      </c>
      <c r="G1040" s="509" t="e">
        <f t="shared" si="19"/>
        <v>#DIV/0!</v>
      </c>
    </row>
    <row r="1041" spans="1:7" ht="12.75" hidden="1">
      <c r="A1041" s="238"/>
      <c r="B1041" s="184"/>
      <c r="C1041" s="442" t="s">
        <v>434</v>
      </c>
      <c r="D1041" s="331"/>
      <c r="E1041" s="331"/>
      <c r="F1041" s="371">
        <v>40000</v>
      </c>
      <c r="G1041" s="509" t="e">
        <f t="shared" si="19"/>
        <v>#DIV/0!</v>
      </c>
    </row>
    <row r="1042" spans="1:7" ht="12.75" hidden="1">
      <c r="A1042" s="238"/>
      <c r="B1042" s="184"/>
      <c r="C1042" s="442" t="s">
        <v>435</v>
      </c>
      <c r="D1042" s="331"/>
      <c r="E1042" s="331"/>
      <c r="F1042" s="371">
        <v>25000</v>
      </c>
      <c r="G1042" s="509" t="e">
        <f t="shared" si="19"/>
        <v>#DIV/0!</v>
      </c>
    </row>
    <row r="1043" spans="1:7" ht="12.75" hidden="1">
      <c r="A1043" s="238"/>
      <c r="B1043" s="184"/>
      <c r="C1043" s="442" t="s">
        <v>436</v>
      </c>
      <c r="D1043" s="331"/>
      <c r="E1043" s="331"/>
      <c r="F1043" s="371">
        <v>35000</v>
      </c>
      <c r="G1043" s="509" t="e">
        <f t="shared" si="19"/>
        <v>#DIV/0!</v>
      </c>
    </row>
    <row r="1044" spans="1:7" ht="12.75" hidden="1">
      <c r="A1044" s="238"/>
      <c r="B1044" s="184"/>
      <c r="C1044" s="442" t="s">
        <v>437</v>
      </c>
      <c r="D1044" s="331"/>
      <c r="E1044" s="331"/>
      <c r="F1044" s="371">
        <v>80000</v>
      </c>
      <c r="G1044" s="509" t="e">
        <f t="shared" si="19"/>
        <v>#DIV/0!</v>
      </c>
    </row>
    <row r="1045" spans="1:7" ht="12.75" hidden="1">
      <c r="A1045" s="238"/>
      <c r="B1045" s="184"/>
      <c r="C1045" s="442" t="s">
        <v>438</v>
      </c>
      <c r="D1045" s="331"/>
      <c r="E1045" s="331"/>
      <c r="F1045" s="371">
        <v>15000</v>
      </c>
      <c r="G1045" s="509" t="e">
        <f t="shared" si="19"/>
        <v>#DIV/0!</v>
      </c>
    </row>
    <row r="1046" spans="1:7" ht="12.75" hidden="1">
      <c r="A1046" s="238"/>
      <c r="B1046" s="184"/>
      <c r="C1046" s="442" t="s">
        <v>439</v>
      </c>
      <c r="D1046" s="331"/>
      <c r="E1046" s="331"/>
      <c r="F1046" s="371">
        <v>60000</v>
      </c>
      <c r="G1046" s="509" t="e">
        <f t="shared" si="19"/>
        <v>#DIV/0!</v>
      </c>
    </row>
    <row r="1047" spans="1:7" ht="12.75" hidden="1">
      <c r="A1047" s="238"/>
      <c r="B1047" s="184"/>
      <c r="C1047" s="442" t="s">
        <v>440</v>
      </c>
      <c r="D1047" s="331"/>
      <c r="E1047" s="331"/>
      <c r="F1047" s="371">
        <v>150000</v>
      </c>
      <c r="G1047" s="509" t="e">
        <f t="shared" si="19"/>
        <v>#DIV/0!</v>
      </c>
    </row>
    <row r="1048" spans="1:7" ht="12.75" hidden="1">
      <c r="A1048" s="238"/>
      <c r="B1048" s="184"/>
      <c r="C1048" s="442" t="s">
        <v>441</v>
      </c>
      <c r="D1048" s="331"/>
      <c r="E1048" s="331"/>
      <c r="F1048" s="371">
        <v>25000</v>
      </c>
      <c r="G1048" s="509" t="e">
        <f t="shared" si="19"/>
        <v>#DIV/0!</v>
      </c>
    </row>
    <row r="1049" spans="1:7" ht="12.75" hidden="1">
      <c r="A1049" s="238"/>
      <c r="B1049" s="184"/>
      <c r="C1049" s="442" t="s">
        <v>442</v>
      </c>
      <c r="D1049" s="331"/>
      <c r="E1049" s="331"/>
      <c r="F1049" s="371">
        <v>10000</v>
      </c>
      <c r="G1049" s="509" t="e">
        <f t="shared" si="19"/>
        <v>#DIV/0!</v>
      </c>
    </row>
    <row r="1050" spans="1:7" ht="12.75" hidden="1">
      <c r="A1050" s="238"/>
      <c r="B1050" s="184"/>
      <c r="C1050" s="442" t="s">
        <v>443</v>
      </c>
      <c r="D1050" s="331"/>
      <c r="E1050" s="331"/>
      <c r="F1050" s="371">
        <v>10000</v>
      </c>
      <c r="G1050" s="509" t="e">
        <f t="shared" si="19"/>
        <v>#DIV/0!</v>
      </c>
    </row>
    <row r="1051" spans="1:7" ht="12.75" hidden="1">
      <c r="A1051" s="238"/>
      <c r="B1051" s="184"/>
      <c r="C1051" s="442" t="s">
        <v>444</v>
      </c>
      <c r="D1051" s="331"/>
      <c r="E1051" s="331"/>
      <c r="F1051" s="371">
        <v>10000</v>
      </c>
      <c r="G1051" s="509" t="e">
        <f t="shared" si="19"/>
        <v>#DIV/0!</v>
      </c>
    </row>
    <row r="1052" spans="1:7" ht="12.75" hidden="1">
      <c r="A1052" s="238"/>
      <c r="B1052" s="184"/>
      <c r="C1052" s="442" t="s">
        <v>445</v>
      </c>
      <c r="D1052" s="331"/>
      <c r="E1052" s="331"/>
      <c r="F1052" s="371">
        <v>10000</v>
      </c>
      <c r="G1052" s="509" t="e">
        <f t="shared" si="19"/>
        <v>#DIV/0!</v>
      </c>
    </row>
    <row r="1053" spans="1:7" ht="12.75" hidden="1">
      <c r="A1053" s="238"/>
      <c r="B1053" s="184"/>
      <c r="C1053" s="442" t="s">
        <v>488</v>
      </c>
      <c r="D1053" s="331"/>
      <c r="E1053" s="331"/>
      <c r="F1053" s="371">
        <v>50000</v>
      </c>
      <c r="G1053" s="509" t="e">
        <f aca="true" t="shared" si="20" ref="G1053:G1073">(F1053-E1053)/E1053</f>
        <v>#DIV/0!</v>
      </c>
    </row>
    <row r="1054" spans="1:7" ht="12.75" hidden="1">
      <c r="A1054" s="238"/>
      <c r="B1054" s="184"/>
      <c r="C1054" s="442" t="s">
        <v>446</v>
      </c>
      <c r="D1054" s="331"/>
      <c r="E1054" s="331"/>
      <c r="F1054" s="371">
        <v>30000</v>
      </c>
      <c r="G1054" s="509" t="e">
        <f t="shared" si="20"/>
        <v>#DIV/0!</v>
      </c>
    </row>
    <row r="1055" spans="1:7" ht="12.75" hidden="1">
      <c r="A1055" s="238"/>
      <c r="B1055" s="184"/>
      <c r="C1055" s="442" t="s">
        <v>447</v>
      </c>
      <c r="D1055" s="331"/>
      <c r="E1055" s="331"/>
      <c r="F1055" s="371">
        <v>15000</v>
      </c>
      <c r="G1055" s="509" t="e">
        <f t="shared" si="20"/>
        <v>#DIV/0!</v>
      </c>
    </row>
    <row r="1056" spans="1:7" ht="12.75" hidden="1">
      <c r="A1056" s="238"/>
      <c r="B1056" s="184"/>
      <c r="C1056" s="442" t="s">
        <v>448</v>
      </c>
      <c r="D1056" s="331"/>
      <c r="E1056" s="331"/>
      <c r="F1056" s="371">
        <v>25000</v>
      </c>
      <c r="G1056" s="509" t="e">
        <f t="shared" si="20"/>
        <v>#DIV/0!</v>
      </c>
    </row>
    <row r="1057" spans="1:7" ht="12.75" hidden="1">
      <c r="A1057" s="238"/>
      <c r="B1057" s="184"/>
      <c r="C1057" s="442" t="s">
        <v>449</v>
      </c>
      <c r="D1057" s="331"/>
      <c r="E1057" s="331"/>
      <c r="F1057" s="371">
        <v>10000</v>
      </c>
      <c r="G1057" s="509" t="e">
        <f t="shared" si="20"/>
        <v>#DIV/0!</v>
      </c>
    </row>
    <row r="1058" spans="1:7" ht="12.75" hidden="1">
      <c r="A1058" s="238"/>
      <c r="B1058" s="184"/>
      <c r="C1058" s="442" t="s">
        <v>450</v>
      </c>
      <c r="D1058" s="331"/>
      <c r="E1058" s="331"/>
      <c r="F1058" s="371">
        <v>25000</v>
      </c>
      <c r="G1058" s="509" t="e">
        <f t="shared" si="20"/>
        <v>#DIV/0!</v>
      </c>
    </row>
    <row r="1059" spans="1:7" ht="12.75" hidden="1">
      <c r="A1059" s="238"/>
      <c r="B1059" s="184"/>
      <c r="C1059" s="442" t="s">
        <v>451</v>
      </c>
      <c r="D1059" s="331"/>
      <c r="E1059" s="331"/>
      <c r="F1059" s="371">
        <v>205000</v>
      </c>
      <c r="G1059" s="509" t="e">
        <f t="shared" si="20"/>
        <v>#DIV/0!</v>
      </c>
    </row>
    <row r="1060" spans="1:7" ht="12.75" hidden="1">
      <c r="A1060" s="238"/>
      <c r="B1060" s="184"/>
      <c r="C1060" s="445" t="s">
        <v>792</v>
      </c>
      <c r="D1060" s="180">
        <v>50000</v>
      </c>
      <c r="E1060" s="180">
        <v>50000</v>
      </c>
      <c r="F1060" s="365">
        <v>50000</v>
      </c>
      <c r="G1060" s="509">
        <f t="shared" si="20"/>
        <v>0</v>
      </c>
    </row>
    <row r="1061" spans="1:7" ht="12.75" hidden="1">
      <c r="A1061" s="238"/>
      <c r="B1061" s="184"/>
      <c r="C1061" s="480" t="s">
        <v>979</v>
      </c>
      <c r="D1061" s="180">
        <v>200000</v>
      </c>
      <c r="E1061" s="180">
        <v>150000</v>
      </c>
      <c r="F1061" s="365">
        <v>150000</v>
      </c>
      <c r="G1061" s="509">
        <f t="shared" si="20"/>
        <v>0</v>
      </c>
    </row>
    <row r="1062" spans="1:7" ht="12.75" hidden="1">
      <c r="A1062" s="240"/>
      <c r="B1062" s="187"/>
      <c r="C1062" s="472" t="s">
        <v>783</v>
      </c>
      <c r="D1062" s="232">
        <v>100000</v>
      </c>
      <c r="E1062" s="232">
        <v>100000</v>
      </c>
      <c r="F1062" s="369">
        <v>80000</v>
      </c>
      <c r="G1062" s="509">
        <f t="shared" si="20"/>
        <v>-0.2</v>
      </c>
    </row>
    <row r="1063" spans="1:7" ht="12.75" hidden="1">
      <c r="A1063" s="240"/>
      <c r="B1063" s="187"/>
      <c r="C1063" s="472" t="s">
        <v>981</v>
      </c>
      <c r="D1063" s="232">
        <v>100000</v>
      </c>
      <c r="E1063" s="232">
        <v>120000</v>
      </c>
      <c r="F1063" s="369">
        <v>100000</v>
      </c>
      <c r="G1063" s="509">
        <f t="shared" si="20"/>
        <v>-0.16666666666666666</v>
      </c>
    </row>
    <row r="1064" spans="1:7" ht="13.5" hidden="1" thickBot="1">
      <c r="A1064" s="299"/>
      <c r="B1064" s="317"/>
      <c r="C1064" s="474" t="s">
        <v>316</v>
      </c>
      <c r="D1064" s="300"/>
      <c r="E1064" s="300">
        <v>90000</v>
      </c>
      <c r="F1064" s="370">
        <v>110000</v>
      </c>
      <c r="G1064" s="509">
        <f t="shared" si="20"/>
        <v>0.2222222222222222</v>
      </c>
    </row>
    <row r="1065" spans="1:7" ht="12.75">
      <c r="A1065" s="173" t="s">
        <v>190</v>
      </c>
      <c r="B1065" s="258"/>
      <c r="C1065" s="441" t="s">
        <v>1011</v>
      </c>
      <c r="D1065" s="213">
        <f aca="true" t="shared" si="21" ref="D1065:F1066">D1066</f>
        <v>300000</v>
      </c>
      <c r="E1065" s="213">
        <f t="shared" si="21"/>
        <v>315000</v>
      </c>
      <c r="F1065" s="213">
        <f t="shared" si="21"/>
        <v>344500</v>
      </c>
      <c r="G1065" s="509">
        <f t="shared" si="20"/>
        <v>0.09365079365079365</v>
      </c>
    </row>
    <row r="1066" spans="1:7" ht="12.75">
      <c r="A1066" s="264"/>
      <c r="B1066" s="191" t="s">
        <v>159</v>
      </c>
      <c r="C1066" s="473" t="s">
        <v>627</v>
      </c>
      <c r="D1066" s="194">
        <f t="shared" si="21"/>
        <v>300000</v>
      </c>
      <c r="E1066" s="194">
        <f t="shared" si="21"/>
        <v>315000</v>
      </c>
      <c r="F1066" s="194">
        <f t="shared" si="21"/>
        <v>344500</v>
      </c>
      <c r="G1066" s="509">
        <f t="shared" si="20"/>
        <v>0.09365079365079365</v>
      </c>
    </row>
    <row r="1067" spans="1:7" ht="12.75" hidden="1">
      <c r="A1067" s="264"/>
      <c r="B1067" s="191"/>
      <c r="C1067" s="481" t="s">
        <v>40</v>
      </c>
      <c r="D1067" s="179">
        <v>300000</v>
      </c>
      <c r="E1067" s="179">
        <v>315000</v>
      </c>
      <c r="F1067" s="179">
        <f>SUM(F1068:F1078)</f>
        <v>344500</v>
      </c>
      <c r="G1067" s="509">
        <f t="shared" si="20"/>
        <v>0.09365079365079365</v>
      </c>
    </row>
    <row r="1068" spans="1:7" ht="12.75" hidden="1">
      <c r="A1068" s="59"/>
      <c r="B1068" s="184"/>
      <c r="C1068" s="442" t="s">
        <v>452</v>
      </c>
      <c r="D1068" s="180"/>
      <c r="E1068" s="180"/>
      <c r="F1068" s="371">
        <v>60000</v>
      </c>
      <c r="G1068" s="509" t="e">
        <f t="shared" si="20"/>
        <v>#DIV/0!</v>
      </c>
    </row>
    <row r="1069" spans="1:7" ht="12.75" hidden="1">
      <c r="A1069" s="59"/>
      <c r="B1069" s="184"/>
      <c r="C1069" s="442" t="s">
        <v>453</v>
      </c>
      <c r="D1069" s="180"/>
      <c r="E1069" s="180"/>
      <c r="F1069" s="371">
        <v>38000</v>
      </c>
      <c r="G1069" s="509" t="e">
        <f t="shared" si="20"/>
        <v>#DIV/0!</v>
      </c>
    </row>
    <row r="1070" spans="1:7" ht="12.75" hidden="1">
      <c r="A1070" s="59"/>
      <c r="B1070" s="184"/>
      <c r="C1070" s="442" t="s">
        <v>454</v>
      </c>
      <c r="D1070" s="180"/>
      <c r="E1070" s="180"/>
      <c r="F1070" s="371">
        <v>32000</v>
      </c>
      <c r="G1070" s="509" t="e">
        <f t="shared" si="20"/>
        <v>#DIV/0!</v>
      </c>
    </row>
    <row r="1071" spans="1:7" ht="12.75" hidden="1">
      <c r="A1071" s="59"/>
      <c r="B1071" s="184"/>
      <c r="C1071" s="442" t="s">
        <v>455</v>
      </c>
      <c r="D1071" s="180"/>
      <c r="E1071" s="180"/>
      <c r="F1071" s="371">
        <v>40000</v>
      </c>
      <c r="G1071" s="509" t="e">
        <f t="shared" si="20"/>
        <v>#DIV/0!</v>
      </c>
    </row>
    <row r="1072" spans="1:7" ht="12.75" hidden="1">
      <c r="A1072" s="59"/>
      <c r="B1072" s="184"/>
      <c r="C1072" s="442" t="s">
        <v>456</v>
      </c>
      <c r="D1072" s="180"/>
      <c r="E1072" s="180"/>
      <c r="F1072" s="371">
        <v>40000</v>
      </c>
      <c r="G1072" s="509" t="e">
        <f t="shared" si="20"/>
        <v>#DIV/0!</v>
      </c>
    </row>
    <row r="1073" spans="1:7" ht="12.75" hidden="1">
      <c r="A1073" s="59"/>
      <c r="B1073" s="184"/>
      <c r="C1073" s="442" t="s">
        <v>467</v>
      </c>
      <c r="D1073" s="180"/>
      <c r="E1073" s="180"/>
      <c r="F1073" s="371">
        <v>37500</v>
      </c>
      <c r="G1073" s="509" t="e">
        <f t="shared" si="20"/>
        <v>#DIV/0!</v>
      </c>
    </row>
    <row r="1074" spans="1:7" ht="12.75" hidden="1">
      <c r="A1074" s="59"/>
      <c r="B1074" s="184"/>
      <c r="C1074" s="442" t="s">
        <v>344</v>
      </c>
      <c r="D1074" s="180"/>
      <c r="E1074" s="180"/>
      <c r="F1074" s="371">
        <v>25000</v>
      </c>
      <c r="G1074" s="509"/>
    </row>
    <row r="1075" spans="1:7" ht="12.75" hidden="1">
      <c r="A1075" s="59"/>
      <c r="B1075" s="184"/>
      <c r="C1075" s="442" t="s">
        <v>12</v>
      </c>
      <c r="D1075" s="180"/>
      <c r="E1075" s="180"/>
      <c r="F1075" s="371">
        <v>12000</v>
      </c>
      <c r="G1075" s="509"/>
    </row>
    <row r="1076" spans="1:7" ht="12.75" hidden="1">
      <c r="A1076" s="59"/>
      <c r="B1076" s="184"/>
      <c r="C1076" s="442" t="s">
        <v>465</v>
      </c>
      <c r="D1076" s="180"/>
      <c r="E1076" s="180"/>
      <c r="F1076" s="371">
        <v>30000</v>
      </c>
      <c r="G1076" s="509" t="e">
        <f>(F1076-E1076)/E1076</f>
        <v>#DIV/0!</v>
      </c>
    </row>
    <row r="1077" spans="1:7" ht="12.75" hidden="1">
      <c r="A1077" s="267"/>
      <c r="B1077" s="187"/>
      <c r="C1077" s="442" t="s">
        <v>468</v>
      </c>
      <c r="D1077" s="232"/>
      <c r="E1077" s="232"/>
      <c r="F1077" s="527">
        <v>20000</v>
      </c>
      <c r="G1077" s="509"/>
    </row>
    <row r="1078" spans="1:7" s="153" customFormat="1" ht="13.5" hidden="1" thickBot="1">
      <c r="A1078" s="312"/>
      <c r="B1078" s="313"/>
      <c r="C1078" s="482" t="s">
        <v>466</v>
      </c>
      <c r="D1078" s="301"/>
      <c r="E1078" s="301"/>
      <c r="F1078" s="301">
        <v>10000</v>
      </c>
      <c r="G1078" s="509" t="e">
        <f aca="true" t="shared" si="22" ref="G1078:G1084">(F1078-E1078)/E1078</f>
        <v>#DIV/0!</v>
      </c>
    </row>
    <row r="1079" spans="1:7" s="143" customFormat="1" ht="12.75">
      <c r="A1079" s="173" t="s">
        <v>191</v>
      </c>
      <c r="B1079" s="258"/>
      <c r="C1079" s="441" t="s">
        <v>33</v>
      </c>
      <c r="D1079" s="174">
        <f>D1080</f>
        <v>0</v>
      </c>
      <c r="E1079" s="174">
        <f>E1080</f>
        <v>120000</v>
      </c>
      <c r="F1079" s="174">
        <f>F1080</f>
        <v>120000</v>
      </c>
      <c r="G1079" s="509">
        <f t="shared" si="22"/>
        <v>0</v>
      </c>
    </row>
    <row r="1080" spans="1:7" ht="12.75">
      <c r="A1080" s="59"/>
      <c r="B1080" s="184" t="s">
        <v>839</v>
      </c>
      <c r="C1080" s="437" t="s">
        <v>678</v>
      </c>
      <c r="D1080" s="231">
        <f>SUM(D1081)</f>
        <v>0</v>
      </c>
      <c r="E1080" s="231">
        <f>SUM(E1081)</f>
        <v>120000</v>
      </c>
      <c r="F1080" s="231">
        <f>SUM(F1081)</f>
        <v>120000</v>
      </c>
      <c r="G1080" s="509">
        <f t="shared" si="22"/>
        <v>0</v>
      </c>
    </row>
    <row r="1081" spans="1:7" s="150" customFormat="1" ht="13.5" hidden="1" thickBot="1">
      <c r="A1081" s="309"/>
      <c r="B1081" s="504"/>
      <c r="C1081" s="483" t="s">
        <v>34</v>
      </c>
      <c r="D1081" s="300"/>
      <c r="E1081" s="300">
        <v>120000</v>
      </c>
      <c r="F1081" s="300">
        <v>120000</v>
      </c>
      <c r="G1081" s="509">
        <f t="shared" si="22"/>
        <v>0</v>
      </c>
    </row>
    <row r="1082" spans="1:7" ht="12.75">
      <c r="A1082" s="173" t="s">
        <v>192</v>
      </c>
      <c r="B1082" s="258"/>
      <c r="C1082" s="441" t="s">
        <v>662</v>
      </c>
      <c r="D1082" s="213">
        <f>SUM(D1083)</f>
        <v>70800</v>
      </c>
      <c r="E1082" s="213">
        <f>SUM(E1083)</f>
        <v>78000</v>
      </c>
      <c r="F1082" s="213">
        <f>SUM(F1083)</f>
        <v>125000</v>
      </c>
      <c r="G1082" s="509">
        <f t="shared" si="22"/>
        <v>0.6025641025641025</v>
      </c>
    </row>
    <row r="1083" spans="1:7" ht="12.75">
      <c r="A1083" s="59"/>
      <c r="B1083" s="184" t="s">
        <v>159</v>
      </c>
      <c r="C1083" s="437" t="s">
        <v>627</v>
      </c>
      <c r="D1083" s="231">
        <f>SUM(D1084:D1085)</f>
        <v>70800</v>
      </c>
      <c r="E1083" s="231">
        <f>SUM(E1084:E1085)</f>
        <v>78000</v>
      </c>
      <c r="F1083" s="231">
        <f>SUM(F1084:F1085)</f>
        <v>125000</v>
      </c>
      <c r="G1083" s="509">
        <f t="shared" si="22"/>
        <v>0.6025641025641025</v>
      </c>
    </row>
    <row r="1084" spans="1:7" ht="12.75" hidden="1">
      <c r="A1084" s="238"/>
      <c r="B1084" s="184"/>
      <c r="C1084" s="445" t="s">
        <v>349</v>
      </c>
      <c r="D1084" s="180">
        <v>70800</v>
      </c>
      <c r="E1084" s="180">
        <v>78000</v>
      </c>
      <c r="F1084" s="365">
        <v>78000</v>
      </c>
      <c r="G1084" s="509">
        <f t="shared" si="22"/>
        <v>0</v>
      </c>
    </row>
    <row r="1085" spans="1:7" ht="12.75" hidden="1">
      <c r="A1085" s="238"/>
      <c r="B1085" s="184"/>
      <c r="C1085" s="445" t="s">
        <v>1012</v>
      </c>
      <c r="D1085" s="180"/>
      <c r="E1085" s="180"/>
      <c r="F1085" s="365">
        <v>47000</v>
      </c>
      <c r="G1085" s="509"/>
    </row>
    <row r="1086" spans="1:9" s="143" customFormat="1" ht="12.75">
      <c r="A1086" s="227" t="s">
        <v>914</v>
      </c>
      <c r="B1086" s="257"/>
      <c r="C1086" s="484" t="s">
        <v>663</v>
      </c>
      <c r="D1086" s="228">
        <f>D1087+D1582+D1697+D2146+D2268+D2263+D2270+D2280</f>
        <v>50958562.445</v>
      </c>
      <c r="E1086" s="228">
        <f>E1087+E1582+E1697+E2146+E2268+E2263+E2270+E2280</f>
        <v>53669712.975</v>
      </c>
      <c r="F1086" s="228">
        <f>F1087+F1582+F1697+F2146+F2268+F2263+F2270+F2280</f>
        <v>57167840</v>
      </c>
      <c r="G1086" s="529">
        <f aca="true" t="shared" si="23" ref="G1086:G1149">(F1086-E1086)/E1086</f>
        <v>0.06517879137213699</v>
      </c>
      <c r="I1086" s="711"/>
    </row>
    <row r="1087" spans="1:7" ht="12.75">
      <c r="A1087" s="166" t="s">
        <v>193</v>
      </c>
      <c r="B1087" s="245"/>
      <c r="C1087" s="443" t="s">
        <v>664</v>
      </c>
      <c r="D1087" s="161">
        <f>D1088+D1186+D1282+D1380+D1482+D1579</f>
        <v>13508478.68</v>
      </c>
      <c r="E1087" s="161">
        <f>E1088+E1186+E1282+E1380+E1482+E1579</f>
        <v>14444341.85</v>
      </c>
      <c r="F1087" s="161">
        <f>F1088+F1186+F1282+F1380+F1482+F1579</f>
        <v>17468418</v>
      </c>
      <c r="G1087" s="509">
        <f t="shared" si="23"/>
        <v>0.2093606051008825</v>
      </c>
    </row>
    <row r="1088" spans="1:7" s="185" customFormat="1" ht="12.75">
      <c r="A1088" s="173" t="s">
        <v>915</v>
      </c>
      <c r="B1088" s="618"/>
      <c r="C1088" s="441" t="s">
        <v>694</v>
      </c>
      <c r="D1088" s="213">
        <f>D1089+D1103+D1182</f>
        <v>2643482.15</v>
      </c>
      <c r="E1088" s="213">
        <f>E1089+E1103+E1182</f>
        <v>2785432.6</v>
      </c>
      <c r="F1088" s="213">
        <f>F1089+F1103+F1182</f>
        <v>3709935</v>
      </c>
      <c r="G1088" s="529">
        <f t="shared" si="23"/>
        <v>0.33190621808619597</v>
      </c>
    </row>
    <row r="1089" spans="1:7" s="168" customFormat="1" ht="12.75">
      <c r="A1089" s="57" t="s">
        <v>915</v>
      </c>
      <c r="B1089" s="188" t="s">
        <v>838</v>
      </c>
      <c r="C1089" s="521" t="s">
        <v>673</v>
      </c>
      <c r="D1089" s="522">
        <f>SUM(D1090,D1099:D1102)</f>
        <v>1638966.15</v>
      </c>
      <c r="E1089" s="522">
        <f>SUM(E1090,E1099:E1102)</f>
        <v>1828896.6</v>
      </c>
      <c r="F1089" s="522">
        <v>2309935</v>
      </c>
      <c r="G1089" s="509">
        <f t="shared" si="23"/>
        <v>0.26302110245051574</v>
      </c>
    </row>
    <row r="1090" spans="1:7" s="168" customFormat="1" ht="12.75" hidden="1">
      <c r="A1090" s="57"/>
      <c r="B1090" s="188"/>
      <c r="C1090" s="571" t="s">
        <v>674</v>
      </c>
      <c r="D1090" s="176">
        <f>SUM(D1091:D1098)</f>
        <v>1227690</v>
      </c>
      <c r="E1090" s="176">
        <f>SUM(E1091:E1098)</f>
        <v>1369960</v>
      </c>
      <c r="F1090" s="176">
        <f>SUM(F1091:F1098)</f>
        <v>0</v>
      </c>
      <c r="G1090" s="509">
        <f t="shared" si="23"/>
        <v>-1</v>
      </c>
    </row>
    <row r="1091" spans="1:7" s="168" customFormat="1" ht="12.75" hidden="1">
      <c r="A1091" s="57"/>
      <c r="B1091" s="148"/>
      <c r="C1091" s="286" t="s">
        <v>126</v>
      </c>
      <c r="D1091" s="39">
        <v>1220190</v>
      </c>
      <c r="E1091" s="172">
        <v>1369960</v>
      </c>
      <c r="F1091" s="172"/>
      <c r="G1091" s="509">
        <f t="shared" si="23"/>
        <v>-1</v>
      </c>
    </row>
    <row r="1092" spans="1:7" s="168" customFormat="1" ht="12.75" hidden="1">
      <c r="A1092" s="57"/>
      <c r="B1092" s="148"/>
      <c r="C1092" s="286" t="s">
        <v>253</v>
      </c>
      <c r="D1092" s="39"/>
      <c r="E1092" s="172"/>
      <c r="F1092" s="172"/>
      <c r="G1092" s="509" t="e">
        <f t="shared" si="23"/>
        <v>#DIV/0!</v>
      </c>
    </row>
    <row r="1093" spans="1:7" s="168" customFormat="1" ht="12.75" hidden="1">
      <c r="A1093" s="57"/>
      <c r="B1093" s="148"/>
      <c r="C1093" s="286" t="s">
        <v>123</v>
      </c>
      <c r="D1093" s="39"/>
      <c r="E1093" s="172"/>
      <c r="F1093" s="172"/>
      <c r="G1093" s="509" t="e">
        <f t="shared" si="23"/>
        <v>#DIV/0!</v>
      </c>
    </row>
    <row r="1094" spans="1:7" s="168" customFormat="1" ht="12.75" hidden="1">
      <c r="A1094" s="57"/>
      <c r="B1094" s="148"/>
      <c r="C1094" s="286" t="s">
        <v>124</v>
      </c>
      <c r="D1094" s="39"/>
      <c r="E1094" s="172"/>
      <c r="F1094" s="172"/>
      <c r="G1094" s="509" t="e">
        <f t="shared" si="23"/>
        <v>#DIV/0!</v>
      </c>
    </row>
    <row r="1095" spans="1:7" s="168" customFormat="1" ht="12.75" hidden="1">
      <c r="A1095" s="57"/>
      <c r="B1095" s="148"/>
      <c r="C1095" s="286" t="s">
        <v>125</v>
      </c>
      <c r="D1095" s="39"/>
      <c r="E1095" s="172"/>
      <c r="F1095" s="172"/>
      <c r="G1095" s="509" t="e">
        <f t="shared" si="23"/>
        <v>#DIV/0!</v>
      </c>
    </row>
    <row r="1096" spans="1:7" s="168" customFormat="1" ht="12.75" hidden="1">
      <c r="A1096" s="57"/>
      <c r="B1096" s="148"/>
      <c r="C1096" s="286" t="s">
        <v>625</v>
      </c>
      <c r="D1096" s="39"/>
      <c r="E1096" s="172"/>
      <c r="F1096" s="172"/>
      <c r="G1096" s="509" t="e">
        <f t="shared" si="23"/>
        <v>#DIV/0!</v>
      </c>
    </row>
    <row r="1097" spans="1:7" s="168" customFormat="1" ht="12.75" hidden="1">
      <c r="A1097" s="57"/>
      <c r="B1097" s="148"/>
      <c r="C1097" s="286" t="s">
        <v>71</v>
      </c>
      <c r="D1097" s="39">
        <v>7500</v>
      </c>
      <c r="E1097" s="172"/>
      <c r="F1097" s="172"/>
      <c r="G1097" s="509" t="e">
        <f t="shared" si="23"/>
        <v>#DIV/0!</v>
      </c>
    </row>
    <row r="1098" spans="1:7" s="168" customFormat="1" ht="12.75" hidden="1">
      <c r="A1098" s="57"/>
      <c r="B1098" s="148"/>
      <c r="C1098" s="286" t="s">
        <v>128</v>
      </c>
      <c r="D1098" s="39"/>
      <c r="E1098" s="172"/>
      <c r="F1098" s="172"/>
      <c r="G1098" s="509" t="e">
        <f t="shared" si="23"/>
        <v>#DIV/0!</v>
      </c>
    </row>
    <row r="1099" spans="1:7" s="168" customFormat="1" ht="12.75" hidden="1">
      <c r="A1099" s="57"/>
      <c r="B1099" s="148"/>
      <c r="C1099" s="197" t="s">
        <v>72</v>
      </c>
      <c r="D1099" s="39"/>
      <c r="E1099" s="172"/>
      <c r="F1099" s="172"/>
      <c r="G1099" s="509" t="e">
        <f t="shared" si="23"/>
        <v>#DIV/0!</v>
      </c>
    </row>
    <row r="1100" spans="1:7" s="168" customFormat="1" ht="12.75" hidden="1">
      <c r="A1100" s="57"/>
      <c r="B1100" s="188"/>
      <c r="C1100" s="571" t="s">
        <v>675</v>
      </c>
      <c r="D1100" s="176"/>
      <c r="E1100" s="575"/>
      <c r="F1100" s="575"/>
      <c r="G1100" s="509" t="e">
        <f t="shared" si="23"/>
        <v>#DIV/0!</v>
      </c>
    </row>
    <row r="1101" spans="1:7" s="168" customFormat="1" ht="12.75" hidden="1">
      <c r="A1101" s="57"/>
      <c r="B1101" s="188"/>
      <c r="C1101" s="571" t="s">
        <v>676</v>
      </c>
      <c r="D1101" s="176">
        <f>D1090*0.33</f>
        <v>405137.7</v>
      </c>
      <c r="E1101" s="176">
        <f>E1090*0.33</f>
        <v>452086.80000000005</v>
      </c>
      <c r="F1101" s="176">
        <f>F1090*0.33</f>
        <v>0</v>
      </c>
      <c r="G1101" s="509">
        <f t="shared" si="23"/>
        <v>-1</v>
      </c>
    </row>
    <row r="1102" spans="1:7" s="168" customFormat="1" ht="12.75" hidden="1">
      <c r="A1102" s="57"/>
      <c r="B1102" s="188"/>
      <c r="C1102" s="571" t="s">
        <v>677</v>
      </c>
      <c r="D1102" s="176">
        <f>D1090*0.005</f>
        <v>6138.45</v>
      </c>
      <c r="E1102" s="176">
        <f>E1090*0.005</f>
        <v>6849.8</v>
      </c>
      <c r="F1102" s="176">
        <f>F1090*0.005</f>
        <v>0</v>
      </c>
      <c r="G1102" s="509">
        <f t="shared" si="23"/>
        <v>-1</v>
      </c>
    </row>
    <row r="1103" spans="1:7" s="168" customFormat="1" ht="12.75">
      <c r="A1103" s="57" t="s">
        <v>915</v>
      </c>
      <c r="B1103" s="188" t="s">
        <v>839</v>
      </c>
      <c r="C1103" s="521" t="s">
        <v>678</v>
      </c>
      <c r="D1103" s="522">
        <f>D1104+D1119+D1125+D1133+D1147+D1154+D1162+D1167+D1168+D1173+D1176</f>
        <v>904516</v>
      </c>
      <c r="E1103" s="522">
        <f>E1104+E1119+E1125+E1133+E1147+E1154+E1162+E1167+E1168+E1173+E1176</f>
        <v>956536</v>
      </c>
      <c r="F1103" s="522">
        <v>1000000</v>
      </c>
      <c r="G1103" s="509">
        <f t="shared" si="23"/>
        <v>0.04543895891006716</v>
      </c>
    </row>
    <row r="1104" spans="1:7" s="185" customFormat="1" ht="12.75" hidden="1">
      <c r="A1104" s="203"/>
      <c r="B1104" s="250"/>
      <c r="C1104" s="203" t="s">
        <v>940</v>
      </c>
      <c r="D1104" s="176">
        <v>34800</v>
      </c>
      <c r="E1104" s="176">
        <v>39900</v>
      </c>
      <c r="F1104" s="176">
        <f>SUM(F1105:F1118)</f>
        <v>0</v>
      </c>
      <c r="G1104" s="509">
        <f t="shared" si="23"/>
        <v>-1</v>
      </c>
    </row>
    <row r="1105" spans="1:7" s="168" customFormat="1" ht="12.75" hidden="1">
      <c r="A1105" s="57"/>
      <c r="B1105" s="148"/>
      <c r="C1105" s="581" t="s">
        <v>73</v>
      </c>
      <c r="D1105" s="39"/>
      <c r="E1105" s="172"/>
      <c r="F1105" s="172"/>
      <c r="G1105" s="509" t="e">
        <f t="shared" si="23"/>
        <v>#DIV/0!</v>
      </c>
    </row>
    <row r="1106" spans="1:7" s="168" customFormat="1" ht="12.75" hidden="1">
      <c r="A1106" s="57"/>
      <c r="B1106" s="148"/>
      <c r="C1106" s="581" t="s">
        <v>74</v>
      </c>
      <c r="D1106" s="39"/>
      <c r="E1106" s="172"/>
      <c r="F1106" s="172"/>
      <c r="G1106" s="509" t="e">
        <f t="shared" si="23"/>
        <v>#DIV/0!</v>
      </c>
    </row>
    <row r="1107" spans="1:7" s="168" customFormat="1" ht="12.75" hidden="1">
      <c r="A1107" s="57"/>
      <c r="B1107" s="148"/>
      <c r="C1107" s="581" t="s">
        <v>75</v>
      </c>
      <c r="D1107" s="39"/>
      <c r="E1107" s="172"/>
      <c r="F1107" s="172"/>
      <c r="G1107" s="509" t="e">
        <f t="shared" si="23"/>
        <v>#DIV/0!</v>
      </c>
    </row>
    <row r="1108" spans="1:7" s="168" customFormat="1" ht="12.75" hidden="1">
      <c r="A1108" s="57"/>
      <c r="B1108" s="148"/>
      <c r="C1108" s="581" t="s">
        <v>76</v>
      </c>
      <c r="D1108" s="39"/>
      <c r="E1108" s="172"/>
      <c r="F1108" s="172"/>
      <c r="G1108" s="509" t="e">
        <f t="shared" si="23"/>
        <v>#DIV/0!</v>
      </c>
    </row>
    <row r="1109" spans="1:7" s="168" customFormat="1" ht="12.75" hidden="1">
      <c r="A1109" s="57"/>
      <c r="B1109" s="148"/>
      <c r="C1109" s="581" t="s">
        <v>77</v>
      </c>
      <c r="D1109" s="39"/>
      <c r="E1109" s="172"/>
      <c r="F1109" s="172"/>
      <c r="G1109" s="509" t="e">
        <f t="shared" si="23"/>
        <v>#DIV/0!</v>
      </c>
    </row>
    <row r="1110" spans="1:7" s="168" customFormat="1" ht="12.75" hidden="1">
      <c r="A1110" s="57"/>
      <c r="B1110" s="148"/>
      <c r="C1110" s="581" t="s">
        <v>248</v>
      </c>
      <c r="D1110" s="39"/>
      <c r="E1110" s="172"/>
      <c r="F1110" s="172"/>
      <c r="G1110" s="509" t="e">
        <f t="shared" si="23"/>
        <v>#DIV/0!</v>
      </c>
    </row>
    <row r="1111" spans="1:7" s="168" customFormat="1" ht="12.75" hidden="1">
      <c r="A1111" s="57"/>
      <c r="B1111" s="148"/>
      <c r="C1111" s="581" t="s">
        <v>78</v>
      </c>
      <c r="D1111" s="39"/>
      <c r="E1111" s="172"/>
      <c r="F1111" s="172"/>
      <c r="G1111" s="509" t="e">
        <f t="shared" si="23"/>
        <v>#DIV/0!</v>
      </c>
    </row>
    <row r="1112" spans="1:7" s="168" customFormat="1" ht="12.75" hidden="1">
      <c r="A1112" s="57"/>
      <c r="B1112" s="148"/>
      <c r="C1112" s="581" t="s">
        <v>79</v>
      </c>
      <c r="D1112" s="39"/>
      <c r="E1112" s="172"/>
      <c r="F1112" s="172"/>
      <c r="G1112" s="509" t="e">
        <f t="shared" si="23"/>
        <v>#DIV/0!</v>
      </c>
    </row>
    <row r="1113" spans="1:7" s="168" customFormat="1" ht="12.75" hidden="1">
      <c r="A1113" s="57"/>
      <c r="B1113" s="148"/>
      <c r="C1113" s="581" t="s">
        <v>80</v>
      </c>
      <c r="D1113" s="39"/>
      <c r="E1113" s="172"/>
      <c r="F1113" s="598"/>
      <c r="G1113" s="509" t="e">
        <f t="shared" si="23"/>
        <v>#DIV/0!</v>
      </c>
    </row>
    <row r="1114" spans="1:7" s="168" customFormat="1" ht="12.75" hidden="1">
      <c r="A1114" s="57"/>
      <c r="B1114" s="148"/>
      <c r="C1114" s="581" t="s">
        <v>81</v>
      </c>
      <c r="D1114" s="39"/>
      <c r="E1114" s="172"/>
      <c r="F1114" s="598"/>
      <c r="G1114" s="509" t="e">
        <f t="shared" si="23"/>
        <v>#DIV/0!</v>
      </c>
    </row>
    <row r="1115" spans="1:7" s="168" customFormat="1" ht="12.75" hidden="1">
      <c r="A1115" s="57"/>
      <c r="B1115" s="148"/>
      <c r="C1115" s="581" t="s">
        <v>82</v>
      </c>
      <c r="D1115" s="39"/>
      <c r="E1115" s="172"/>
      <c r="F1115" s="598"/>
      <c r="G1115" s="509" t="e">
        <f t="shared" si="23"/>
        <v>#DIV/0!</v>
      </c>
    </row>
    <row r="1116" spans="1:7" s="168" customFormat="1" ht="12.75" hidden="1">
      <c r="A1116" s="57"/>
      <c r="B1116" s="148"/>
      <c r="C1116" s="581" t="s">
        <v>129</v>
      </c>
      <c r="D1116" s="39"/>
      <c r="E1116" s="172"/>
      <c r="F1116" s="598"/>
      <c r="G1116" s="509" t="e">
        <f t="shared" si="23"/>
        <v>#DIV/0!</v>
      </c>
    </row>
    <row r="1117" spans="1:7" s="168" customFormat="1" ht="12.75" hidden="1">
      <c r="A1117" s="57"/>
      <c r="B1117" s="148"/>
      <c r="C1117" s="581" t="s">
        <v>83</v>
      </c>
      <c r="D1117" s="39"/>
      <c r="E1117" s="172"/>
      <c r="F1117" s="598"/>
      <c r="G1117" s="509" t="e">
        <f t="shared" si="23"/>
        <v>#DIV/0!</v>
      </c>
    </row>
    <row r="1118" spans="1:7" s="168" customFormat="1" ht="12.75" hidden="1">
      <c r="A1118" s="57"/>
      <c r="B1118" s="148"/>
      <c r="C1118" s="581" t="s">
        <v>84</v>
      </c>
      <c r="D1118" s="39"/>
      <c r="E1118" s="172"/>
      <c r="F1118" s="598"/>
      <c r="G1118" s="509" t="e">
        <f t="shared" si="23"/>
        <v>#DIV/0!</v>
      </c>
    </row>
    <row r="1119" spans="1:7" s="168" customFormat="1" ht="12.75" hidden="1">
      <c r="A1119" s="57"/>
      <c r="B1119" s="148"/>
      <c r="C1119" s="197" t="s">
        <v>679</v>
      </c>
      <c r="D1119" s="176">
        <v>6000</v>
      </c>
      <c r="E1119" s="176">
        <v>6000</v>
      </c>
      <c r="F1119" s="176">
        <f>SUM(F1120:F1124)</f>
        <v>0</v>
      </c>
      <c r="G1119" s="509">
        <f t="shared" si="23"/>
        <v>-1</v>
      </c>
    </row>
    <row r="1120" spans="1:7" s="168" customFormat="1" ht="12.75" hidden="1">
      <c r="A1120" s="57"/>
      <c r="B1120" s="148"/>
      <c r="C1120" s="581" t="s">
        <v>85</v>
      </c>
      <c r="D1120" s="39"/>
      <c r="E1120" s="172"/>
      <c r="F1120" s="172"/>
      <c r="G1120" s="509" t="e">
        <f t="shared" si="23"/>
        <v>#DIV/0!</v>
      </c>
    </row>
    <row r="1121" spans="1:7" s="168" customFormat="1" ht="12.75" hidden="1">
      <c r="A1121" s="57"/>
      <c r="B1121" s="148"/>
      <c r="C1121" s="581" t="s">
        <v>86</v>
      </c>
      <c r="D1121" s="39"/>
      <c r="E1121" s="172"/>
      <c r="F1121" s="172"/>
      <c r="G1121" s="509" t="e">
        <f t="shared" si="23"/>
        <v>#DIV/0!</v>
      </c>
    </row>
    <row r="1122" spans="1:7" s="168" customFormat="1" ht="12.75" hidden="1">
      <c r="A1122" s="57"/>
      <c r="B1122" s="148"/>
      <c r="C1122" s="581" t="s">
        <v>87</v>
      </c>
      <c r="D1122" s="39"/>
      <c r="E1122" s="172"/>
      <c r="F1122" s="172"/>
      <c r="G1122" s="509" t="e">
        <f t="shared" si="23"/>
        <v>#DIV/0!</v>
      </c>
    </row>
    <row r="1123" spans="1:7" s="168" customFormat="1" ht="12.75" hidden="1">
      <c r="A1123" s="57"/>
      <c r="B1123" s="148"/>
      <c r="C1123" s="581" t="s">
        <v>88</v>
      </c>
      <c r="D1123" s="39"/>
      <c r="E1123" s="172"/>
      <c r="F1123" s="172"/>
      <c r="G1123" s="509" t="e">
        <f t="shared" si="23"/>
        <v>#DIV/0!</v>
      </c>
    </row>
    <row r="1124" spans="1:7" s="168" customFormat="1" ht="12.75" hidden="1">
      <c r="A1124" s="57"/>
      <c r="B1124" s="148"/>
      <c r="C1124" s="581" t="s">
        <v>89</v>
      </c>
      <c r="D1124" s="39"/>
      <c r="E1124" s="172"/>
      <c r="F1124" s="172"/>
      <c r="G1124" s="509" t="e">
        <f t="shared" si="23"/>
        <v>#DIV/0!</v>
      </c>
    </row>
    <row r="1125" spans="1:7" s="168" customFormat="1" ht="12.75" hidden="1">
      <c r="A1125" s="57"/>
      <c r="B1125" s="148"/>
      <c r="C1125" s="203" t="s">
        <v>680</v>
      </c>
      <c r="D1125" s="176">
        <v>22000</v>
      </c>
      <c r="E1125" s="176">
        <v>57000</v>
      </c>
      <c r="F1125" s="176">
        <f>SUM(F1126:F1131)</f>
        <v>0</v>
      </c>
      <c r="G1125" s="509">
        <f t="shared" si="23"/>
        <v>-1</v>
      </c>
    </row>
    <row r="1126" spans="1:7" s="168" customFormat="1" ht="12.75" hidden="1">
      <c r="A1126" s="57"/>
      <c r="B1126" s="148"/>
      <c r="C1126" s="581" t="s">
        <v>943</v>
      </c>
      <c r="D1126" s="39"/>
      <c r="E1126" s="172"/>
      <c r="F1126" s="172"/>
      <c r="G1126" s="509" t="e">
        <f t="shared" si="23"/>
        <v>#DIV/0!</v>
      </c>
    </row>
    <row r="1127" spans="1:7" s="168" customFormat="1" ht="12.75" hidden="1">
      <c r="A1127" s="57"/>
      <c r="B1127" s="148"/>
      <c r="C1127" s="581" t="s">
        <v>90</v>
      </c>
      <c r="D1127" s="39"/>
      <c r="E1127" s="172"/>
      <c r="F1127" s="172"/>
      <c r="G1127" s="509" t="e">
        <f t="shared" si="23"/>
        <v>#DIV/0!</v>
      </c>
    </row>
    <row r="1128" spans="1:7" s="168" customFormat="1" ht="12.75" hidden="1">
      <c r="A1128" s="57"/>
      <c r="B1128" s="148"/>
      <c r="C1128" s="581" t="s">
        <v>130</v>
      </c>
      <c r="D1128" s="39"/>
      <c r="E1128" s="172"/>
      <c r="F1128" s="172"/>
      <c r="G1128" s="509" t="e">
        <f t="shared" si="23"/>
        <v>#DIV/0!</v>
      </c>
    </row>
    <row r="1129" spans="1:7" s="185" customFormat="1" ht="12.75" hidden="1">
      <c r="A1129" s="57"/>
      <c r="B1129" s="148"/>
      <c r="C1129" s="581" t="s">
        <v>941</v>
      </c>
      <c r="D1129" s="39"/>
      <c r="E1129" s="172"/>
      <c r="F1129" s="172"/>
      <c r="G1129" s="509" t="e">
        <f t="shared" si="23"/>
        <v>#DIV/0!</v>
      </c>
    </row>
    <row r="1130" spans="1:7" s="168" customFormat="1" ht="12.75" hidden="1">
      <c r="A1130" s="203"/>
      <c r="B1130" s="579"/>
      <c r="C1130" s="581" t="s">
        <v>131</v>
      </c>
      <c r="D1130" s="176"/>
      <c r="E1130" s="575"/>
      <c r="F1130" s="575"/>
      <c r="G1130" s="509" t="e">
        <f t="shared" si="23"/>
        <v>#DIV/0!</v>
      </c>
    </row>
    <row r="1131" spans="1:7" s="168" customFormat="1" ht="12.75" hidden="1">
      <c r="A1131" s="57"/>
      <c r="B1131" s="148"/>
      <c r="C1131" s="581" t="s">
        <v>942</v>
      </c>
      <c r="D1131" s="39"/>
      <c r="E1131" s="172"/>
      <c r="F1131" s="172"/>
      <c r="G1131" s="509" t="e">
        <f t="shared" si="23"/>
        <v>#DIV/0!</v>
      </c>
    </row>
    <row r="1132" spans="1:7" s="185" customFormat="1" ht="12.75" hidden="1">
      <c r="A1132" s="57"/>
      <c r="B1132" s="148"/>
      <c r="C1132" s="581" t="s">
        <v>140</v>
      </c>
      <c r="D1132" s="39"/>
      <c r="E1132" s="172"/>
      <c r="F1132" s="172"/>
      <c r="G1132" s="509" t="e">
        <f t="shared" si="23"/>
        <v>#DIV/0!</v>
      </c>
    </row>
    <row r="1133" spans="1:7" s="168" customFormat="1" ht="12.75" hidden="1">
      <c r="A1133" s="57"/>
      <c r="B1133" s="148"/>
      <c r="C1133" s="571" t="s">
        <v>681</v>
      </c>
      <c r="D1133" s="176">
        <f>SUM(D1134:D1146)</f>
        <v>319000</v>
      </c>
      <c r="E1133" s="176">
        <v>319000</v>
      </c>
      <c r="F1133" s="176">
        <f>SUM(F1134:F1146)</f>
        <v>0</v>
      </c>
      <c r="G1133" s="509">
        <f t="shared" si="23"/>
        <v>-1</v>
      </c>
    </row>
    <row r="1134" spans="1:7" s="168" customFormat="1" ht="12.75" hidden="1">
      <c r="A1134" s="203"/>
      <c r="B1134" s="579"/>
      <c r="C1134" s="581" t="s">
        <v>91</v>
      </c>
      <c r="D1134" s="39">
        <v>110000</v>
      </c>
      <c r="E1134" s="575"/>
      <c r="F1134" s="575"/>
      <c r="G1134" s="509" t="e">
        <f t="shared" si="23"/>
        <v>#DIV/0!</v>
      </c>
    </row>
    <row r="1135" spans="1:7" s="185" customFormat="1" ht="12.75" hidden="1">
      <c r="A1135" s="57"/>
      <c r="B1135" s="148"/>
      <c r="C1135" s="581" t="s">
        <v>791</v>
      </c>
      <c r="D1135" s="39">
        <v>45000</v>
      </c>
      <c r="E1135" s="172"/>
      <c r="F1135" s="172"/>
      <c r="G1135" s="509" t="e">
        <f t="shared" si="23"/>
        <v>#DIV/0!</v>
      </c>
    </row>
    <row r="1136" spans="1:7" s="168" customFormat="1" ht="12.75" hidden="1">
      <c r="A1136" s="57"/>
      <c r="B1136" s="148"/>
      <c r="C1136" s="581" t="s">
        <v>92</v>
      </c>
      <c r="D1136" s="39">
        <v>25000</v>
      </c>
      <c r="E1136" s="172"/>
      <c r="F1136" s="172"/>
      <c r="G1136" s="509" t="e">
        <f t="shared" si="23"/>
        <v>#DIV/0!</v>
      </c>
    </row>
    <row r="1137" spans="1:7" s="168" customFormat="1" ht="12.75" hidden="1">
      <c r="A1137" s="203"/>
      <c r="B1137" s="579"/>
      <c r="C1137" s="581" t="s">
        <v>132</v>
      </c>
      <c r="D1137" s="39">
        <v>25000</v>
      </c>
      <c r="E1137" s="575"/>
      <c r="F1137" s="575"/>
      <c r="G1137" s="509" t="e">
        <f t="shared" si="23"/>
        <v>#DIV/0!</v>
      </c>
    </row>
    <row r="1138" spans="1:7" s="168" customFormat="1" ht="12.75" hidden="1">
      <c r="A1138" s="57"/>
      <c r="B1138" s="148"/>
      <c r="C1138" s="581" t="s">
        <v>93</v>
      </c>
      <c r="D1138" s="39"/>
      <c r="E1138" s="172"/>
      <c r="F1138" s="172"/>
      <c r="G1138" s="509" t="e">
        <f t="shared" si="23"/>
        <v>#DIV/0!</v>
      </c>
    </row>
    <row r="1139" spans="1:7" s="168" customFormat="1" ht="12.75" hidden="1">
      <c r="A1139" s="57"/>
      <c r="B1139" s="148"/>
      <c r="C1139" s="581" t="s">
        <v>94</v>
      </c>
      <c r="D1139" s="39">
        <v>6000</v>
      </c>
      <c r="E1139" s="172"/>
      <c r="F1139" s="172"/>
      <c r="G1139" s="509" t="e">
        <f t="shared" si="23"/>
        <v>#DIV/0!</v>
      </c>
    </row>
    <row r="1140" spans="1:7" s="168" customFormat="1" ht="12.75" hidden="1">
      <c r="A1140" s="57"/>
      <c r="B1140" s="148"/>
      <c r="C1140" s="581" t="s">
        <v>95</v>
      </c>
      <c r="D1140" s="39">
        <v>75000</v>
      </c>
      <c r="E1140" s="172"/>
      <c r="F1140" s="172"/>
      <c r="G1140" s="509" t="e">
        <f t="shared" si="23"/>
        <v>#DIV/0!</v>
      </c>
    </row>
    <row r="1141" spans="1:7" s="168" customFormat="1" ht="12.75" hidden="1">
      <c r="A1141" s="57"/>
      <c r="B1141" s="148"/>
      <c r="C1141" s="581" t="s">
        <v>98</v>
      </c>
      <c r="D1141" s="39"/>
      <c r="E1141" s="172"/>
      <c r="F1141" s="172"/>
      <c r="G1141" s="509" t="e">
        <f t="shared" si="23"/>
        <v>#DIV/0!</v>
      </c>
    </row>
    <row r="1142" spans="1:7" s="168" customFormat="1" ht="12.75" hidden="1">
      <c r="A1142" s="57"/>
      <c r="B1142" s="148"/>
      <c r="C1142" s="581" t="s">
        <v>96</v>
      </c>
      <c r="D1142" s="39"/>
      <c r="E1142" s="172"/>
      <c r="F1142" s="172"/>
      <c r="G1142" s="509" t="e">
        <f t="shared" si="23"/>
        <v>#DIV/0!</v>
      </c>
    </row>
    <row r="1143" spans="1:7" s="168" customFormat="1" ht="12.75" hidden="1">
      <c r="A1143" s="57"/>
      <c r="B1143" s="148"/>
      <c r="C1143" s="581" t="s">
        <v>97</v>
      </c>
      <c r="D1143" s="39">
        <v>33000</v>
      </c>
      <c r="E1143" s="172"/>
      <c r="F1143" s="172"/>
      <c r="G1143" s="509" t="e">
        <f t="shared" si="23"/>
        <v>#DIV/0!</v>
      </c>
    </row>
    <row r="1144" spans="1:7" s="168" customFormat="1" ht="12.75" hidden="1">
      <c r="A1144" s="57"/>
      <c r="B1144" s="148"/>
      <c r="C1144" s="581" t="s">
        <v>115</v>
      </c>
      <c r="D1144" s="39"/>
      <c r="E1144" s="172"/>
      <c r="F1144" s="172"/>
      <c r="G1144" s="509" t="e">
        <f t="shared" si="23"/>
        <v>#DIV/0!</v>
      </c>
    </row>
    <row r="1145" spans="1:7" s="185" customFormat="1" ht="12.75" hidden="1">
      <c r="A1145" s="57"/>
      <c r="B1145" s="148"/>
      <c r="C1145" s="521" t="s">
        <v>133</v>
      </c>
      <c r="D1145" s="39"/>
      <c r="E1145" s="172"/>
      <c r="F1145" s="172"/>
      <c r="G1145" s="509" t="e">
        <f t="shared" si="23"/>
        <v>#DIV/0!</v>
      </c>
    </row>
    <row r="1146" spans="1:7" s="168" customFormat="1" ht="12.75" hidden="1">
      <c r="A1146" s="57"/>
      <c r="B1146" s="148"/>
      <c r="C1146" s="521" t="s">
        <v>134</v>
      </c>
      <c r="D1146" s="39"/>
      <c r="E1146" s="172"/>
      <c r="F1146" s="172"/>
      <c r="G1146" s="509" t="e">
        <f t="shared" si="23"/>
        <v>#DIV/0!</v>
      </c>
    </row>
    <row r="1147" spans="1:7" s="168" customFormat="1" ht="12.75" hidden="1">
      <c r="A1147" s="203"/>
      <c r="B1147" s="579"/>
      <c r="C1147" s="197" t="s">
        <v>682</v>
      </c>
      <c r="D1147" s="176">
        <v>10000</v>
      </c>
      <c r="E1147" s="176">
        <v>10000</v>
      </c>
      <c r="F1147" s="176">
        <f>SUM(F1148:F1153)</f>
        <v>0</v>
      </c>
      <c r="G1147" s="509">
        <f t="shared" si="23"/>
        <v>-1</v>
      </c>
    </row>
    <row r="1148" spans="1:7" s="168" customFormat="1" ht="12.75" hidden="1">
      <c r="A1148" s="57"/>
      <c r="B1148" s="148"/>
      <c r="C1148" s="581" t="s">
        <v>116</v>
      </c>
      <c r="D1148" s="39"/>
      <c r="E1148" s="172"/>
      <c r="F1148" s="172"/>
      <c r="G1148" s="509" t="e">
        <f t="shared" si="23"/>
        <v>#DIV/0!</v>
      </c>
    </row>
    <row r="1149" spans="1:7" s="168" customFormat="1" ht="12.75" hidden="1">
      <c r="A1149" s="57"/>
      <c r="B1149" s="148"/>
      <c r="C1149" s="581" t="s">
        <v>117</v>
      </c>
      <c r="D1149" s="39"/>
      <c r="E1149" s="172"/>
      <c r="F1149" s="172"/>
      <c r="G1149" s="509" t="e">
        <f t="shared" si="23"/>
        <v>#DIV/0!</v>
      </c>
    </row>
    <row r="1150" spans="1:7" s="168" customFormat="1" ht="12.75" hidden="1">
      <c r="A1150" s="57"/>
      <c r="B1150" s="148"/>
      <c r="C1150" s="581" t="s">
        <v>118</v>
      </c>
      <c r="D1150" s="39"/>
      <c r="E1150" s="172"/>
      <c r="F1150" s="172"/>
      <c r="G1150" s="509" t="e">
        <f aca="true" t="shared" si="24" ref="G1150:G1213">(F1150-E1150)/E1150</f>
        <v>#DIV/0!</v>
      </c>
    </row>
    <row r="1151" spans="1:7" s="185" customFormat="1" ht="12.75" hidden="1">
      <c r="A1151" s="57"/>
      <c r="B1151" s="148"/>
      <c r="C1151" s="581" t="s">
        <v>119</v>
      </c>
      <c r="D1151" s="39"/>
      <c r="E1151" s="172"/>
      <c r="F1151" s="172"/>
      <c r="G1151" s="509" t="e">
        <f t="shared" si="24"/>
        <v>#DIV/0!</v>
      </c>
    </row>
    <row r="1152" spans="1:7" s="168" customFormat="1" ht="12.75" hidden="1">
      <c r="A1152" s="57"/>
      <c r="B1152" s="148"/>
      <c r="C1152" s="581" t="s">
        <v>135</v>
      </c>
      <c r="D1152" s="39"/>
      <c r="E1152" s="172"/>
      <c r="F1152" s="172"/>
      <c r="G1152" s="509" t="e">
        <f t="shared" si="24"/>
        <v>#DIV/0!</v>
      </c>
    </row>
    <row r="1153" spans="1:7" s="168" customFormat="1" ht="12.75" hidden="1">
      <c r="A1153" s="203"/>
      <c r="B1153" s="579"/>
      <c r="C1153" s="581" t="s">
        <v>120</v>
      </c>
      <c r="D1153" s="176"/>
      <c r="E1153" s="575"/>
      <c r="F1153" s="575"/>
      <c r="G1153" s="509" t="e">
        <f t="shared" si="24"/>
        <v>#DIV/0!</v>
      </c>
    </row>
    <row r="1154" spans="1:7" s="168" customFormat="1" ht="12.75" hidden="1">
      <c r="A1154" s="57"/>
      <c r="B1154" s="148"/>
      <c r="C1154" s="203" t="s">
        <v>683</v>
      </c>
      <c r="D1154" s="176">
        <v>23000</v>
      </c>
      <c r="E1154" s="176">
        <v>23000</v>
      </c>
      <c r="F1154" s="176">
        <f>SUM(F1155:F1161)</f>
        <v>0</v>
      </c>
      <c r="G1154" s="509">
        <f t="shared" si="24"/>
        <v>-1</v>
      </c>
    </row>
    <row r="1155" spans="1:7" s="168" customFormat="1" ht="12.75" hidden="1">
      <c r="A1155" s="57"/>
      <c r="B1155" s="148"/>
      <c r="C1155" s="581" t="s">
        <v>136</v>
      </c>
      <c r="D1155" s="39"/>
      <c r="E1155" s="172"/>
      <c r="F1155" s="172"/>
      <c r="G1155" s="509" t="e">
        <f t="shared" si="24"/>
        <v>#DIV/0!</v>
      </c>
    </row>
    <row r="1156" spans="1:7" s="185" customFormat="1" ht="12.75" hidden="1">
      <c r="A1156" s="57"/>
      <c r="B1156" s="148"/>
      <c r="C1156" s="581" t="s">
        <v>263</v>
      </c>
      <c r="D1156" s="39"/>
      <c r="E1156" s="172"/>
      <c r="F1156" s="172"/>
      <c r="G1156" s="509" t="e">
        <f t="shared" si="24"/>
        <v>#DIV/0!</v>
      </c>
    </row>
    <row r="1157" spans="1:7" s="168" customFormat="1" ht="12.75" hidden="1">
      <c r="A1157" s="57"/>
      <c r="B1157" s="148"/>
      <c r="C1157" s="581" t="s">
        <v>137</v>
      </c>
      <c r="D1157" s="39"/>
      <c r="E1157" s="172"/>
      <c r="F1157" s="172"/>
      <c r="G1157" s="509" t="e">
        <f t="shared" si="24"/>
        <v>#DIV/0!</v>
      </c>
    </row>
    <row r="1158" spans="1:7" s="168" customFormat="1" ht="12.75" hidden="1">
      <c r="A1158" s="57"/>
      <c r="B1158" s="148"/>
      <c r="C1158" s="581" t="s">
        <v>138</v>
      </c>
      <c r="D1158" s="39"/>
      <c r="E1158" s="172"/>
      <c r="F1158" s="172"/>
      <c r="G1158" s="509" t="e">
        <f t="shared" si="24"/>
        <v>#DIV/0!</v>
      </c>
    </row>
    <row r="1159" spans="1:7" s="168" customFormat="1" ht="12.75" hidden="1">
      <c r="A1159" s="203"/>
      <c r="B1159" s="579"/>
      <c r="C1159" s="581" t="s">
        <v>954</v>
      </c>
      <c r="D1159" s="176"/>
      <c r="E1159" s="575"/>
      <c r="F1159" s="575"/>
      <c r="G1159" s="509" t="e">
        <f t="shared" si="24"/>
        <v>#DIV/0!</v>
      </c>
    </row>
    <row r="1160" spans="1:7" s="168" customFormat="1" ht="12.75" hidden="1">
      <c r="A1160" s="57"/>
      <c r="B1160" s="148"/>
      <c r="C1160" s="581" t="s">
        <v>139</v>
      </c>
      <c r="D1160" s="39"/>
      <c r="E1160" s="172"/>
      <c r="F1160" s="172"/>
      <c r="G1160" s="509" t="e">
        <f t="shared" si="24"/>
        <v>#DIV/0!</v>
      </c>
    </row>
    <row r="1161" spans="1:7" s="168" customFormat="1" ht="12.75" hidden="1">
      <c r="A1161" s="57"/>
      <c r="B1161" s="148"/>
      <c r="C1161" s="581" t="s">
        <v>140</v>
      </c>
      <c r="D1161" s="39"/>
      <c r="E1161" s="172"/>
      <c r="F1161" s="172"/>
      <c r="G1161" s="509" t="e">
        <f t="shared" si="24"/>
        <v>#DIV/0!</v>
      </c>
    </row>
    <row r="1162" spans="1:7" s="168" customFormat="1" ht="12.75" hidden="1">
      <c r="A1162" s="57"/>
      <c r="B1162" s="148"/>
      <c r="C1162" s="203" t="s">
        <v>684</v>
      </c>
      <c r="D1162" s="176">
        <v>40600</v>
      </c>
      <c r="E1162" s="176">
        <v>73150</v>
      </c>
      <c r="F1162" s="176">
        <f>SUM(F1163:F1166)</f>
        <v>0</v>
      </c>
      <c r="G1162" s="509">
        <f t="shared" si="24"/>
        <v>-1</v>
      </c>
    </row>
    <row r="1163" spans="1:7" s="185" customFormat="1" ht="12.75" hidden="1">
      <c r="A1163" s="57"/>
      <c r="B1163" s="148"/>
      <c r="C1163" s="581" t="s">
        <v>121</v>
      </c>
      <c r="D1163" s="39"/>
      <c r="E1163" s="172"/>
      <c r="F1163" s="172"/>
      <c r="G1163" s="509" t="e">
        <f t="shared" si="24"/>
        <v>#DIV/0!</v>
      </c>
    </row>
    <row r="1164" spans="1:7" s="185" customFormat="1" ht="12.75" hidden="1">
      <c r="A1164" s="57"/>
      <c r="B1164" s="148"/>
      <c r="C1164" s="581" t="s">
        <v>141</v>
      </c>
      <c r="D1164" s="39"/>
      <c r="E1164" s="172"/>
      <c r="F1164" s="172"/>
      <c r="G1164" s="509" t="e">
        <f t="shared" si="24"/>
        <v>#DIV/0!</v>
      </c>
    </row>
    <row r="1165" spans="1:7" s="168" customFormat="1" ht="12.75" hidden="1">
      <c r="A1165" s="57"/>
      <c r="B1165" s="148"/>
      <c r="C1165" s="581" t="s">
        <v>122</v>
      </c>
      <c r="D1165" s="39"/>
      <c r="E1165" s="172"/>
      <c r="F1165" s="172"/>
      <c r="G1165" s="509" t="e">
        <f t="shared" si="24"/>
        <v>#DIV/0!</v>
      </c>
    </row>
    <row r="1166" spans="1:7" s="168" customFormat="1" ht="12.75" hidden="1">
      <c r="A1166" s="203"/>
      <c r="B1166" s="579"/>
      <c r="C1166" s="521" t="s">
        <v>142</v>
      </c>
      <c r="D1166" s="176"/>
      <c r="E1166" s="575"/>
      <c r="F1166" s="575"/>
      <c r="G1166" s="509" t="e">
        <f t="shared" si="24"/>
        <v>#DIV/0!</v>
      </c>
    </row>
    <row r="1167" spans="1:7" s="168" customFormat="1" ht="12.75" hidden="1">
      <c r="A1167" s="203"/>
      <c r="B1167" s="579"/>
      <c r="C1167" s="197" t="s">
        <v>946</v>
      </c>
      <c r="D1167" s="176">
        <v>23200</v>
      </c>
      <c r="E1167" s="575">
        <v>0</v>
      </c>
      <c r="F1167" s="575">
        <v>0</v>
      </c>
      <c r="G1167" s="509" t="e">
        <f t="shared" si="24"/>
        <v>#DIV/0!</v>
      </c>
    </row>
    <row r="1168" spans="1:7" s="168" customFormat="1" ht="12.75" hidden="1">
      <c r="A1168" s="57"/>
      <c r="B1168" s="148"/>
      <c r="C1168" s="197" t="s">
        <v>685</v>
      </c>
      <c r="D1168" s="176">
        <f>SUM(D1169:D1172)</f>
        <v>305916</v>
      </c>
      <c r="E1168" s="176">
        <f>SUM(E1169:E1172)</f>
        <v>291486</v>
      </c>
      <c r="F1168" s="176">
        <f>SUM(F1169:F1172)</f>
        <v>0</v>
      </c>
      <c r="G1168" s="509">
        <f t="shared" si="24"/>
        <v>-1</v>
      </c>
    </row>
    <row r="1169" spans="1:7" s="185" customFormat="1" ht="12.75" hidden="1">
      <c r="A1169" s="57"/>
      <c r="B1169" s="148"/>
      <c r="C1169" s="521" t="s">
        <v>144</v>
      </c>
      <c r="D1169" s="39">
        <v>253968</v>
      </c>
      <c r="E1169" s="172">
        <v>291486</v>
      </c>
      <c r="F1169" s="172"/>
      <c r="G1169" s="509">
        <f t="shared" si="24"/>
        <v>-1</v>
      </c>
    </row>
    <row r="1170" spans="1:7" s="168" customFormat="1" ht="12.75" hidden="1">
      <c r="A1170" s="57"/>
      <c r="B1170" s="148"/>
      <c r="C1170" s="521" t="s">
        <v>143</v>
      </c>
      <c r="D1170" s="39"/>
      <c r="E1170" s="597"/>
      <c r="F1170" s="172"/>
      <c r="G1170" s="509" t="e">
        <f t="shared" si="24"/>
        <v>#DIV/0!</v>
      </c>
    </row>
    <row r="1171" spans="1:7" s="185" customFormat="1" ht="12.75" hidden="1">
      <c r="A1171" s="57"/>
      <c r="B1171" s="148"/>
      <c r="C1171" s="521" t="s">
        <v>145</v>
      </c>
      <c r="D1171" s="39"/>
      <c r="E1171" s="172"/>
      <c r="F1171" s="172"/>
      <c r="G1171" s="509" t="e">
        <f t="shared" si="24"/>
        <v>#DIV/0!</v>
      </c>
    </row>
    <row r="1172" spans="1:7" s="168" customFormat="1" ht="12.75" hidden="1">
      <c r="A1172" s="203"/>
      <c r="B1172" s="579"/>
      <c r="C1172" s="521" t="s">
        <v>686</v>
      </c>
      <c r="D1172" s="39">
        <v>51948</v>
      </c>
      <c r="E1172" s="575"/>
      <c r="F1172" s="575"/>
      <c r="G1172" s="509" t="e">
        <f t="shared" si="24"/>
        <v>#DIV/0!</v>
      </c>
    </row>
    <row r="1173" spans="1:7" s="168" customFormat="1" ht="12.75" hidden="1">
      <c r="A1173" s="57"/>
      <c r="B1173" s="148"/>
      <c r="C1173" s="571" t="s">
        <v>156</v>
      </c>
      <c r="D1173" s="176">
        <f>SUM(D1174)</f>
        <v>4000</v>
      </c>
      <c r="E1173" s="176">
        <v>4000</v>
      </c>
      <c r="F1173" s="176">
        <f>SUM(F1174)</f>
        <v>0</v>
      </c>
      <c r="G1173" s="509">
        <f t="shared" si="24"/>
        <v>-1</v>
      </c>
    </row>
    <row r="1174" spans="1:7" s="168" customFormat="1" ht="12.75" hidden="1">
      <c r="A1174" s="203"/>
      <c r="B1174" s="250"/>
      <c r="C1174" s="521" t="s">
        <v>147</v>
      </c>
      <c r="D1174" s="39">
        <v>4000</v>
      </c>
      <c r="E1174" s="575"/>
      <c r="F1174" s="575"/>
      <c r="G1174" s="509" t="e">
        <f t="shared" si="24"/>
        <v>#DIV/0!</v>
      </c>
    </row>
    <row r="1175" spans="1:7" s="168" customFormat="1" ht="12.75" hidden="1">
      <c r="A1175" s="203"/>
      <c r="B1175" s="250"/>
      <c r="C1175" s="521" t="s">
        <v>256</v>
      </c>
      <c r="D1175" s="39"/>
      <c r="E1175" s="575"/>
      <c r="F1175" s="575"/>
      <c r="G1175" s="509" t="e">
        <f t="shared" si="24"/>
        <v>#DIV/0!</v>
      </c>
    </row>
    <row r="1176" spans="1:7" s="168" customFormat="1" ht="12.75" hidden="1">
      <c r="A1176" s="57"/>
      <c r="B1176" s="148"/>
      <c r="C1176" s="571" t="s">
        <v>626</v>
      </c>
      <c r="D1176" s="176">
        <f>SUM(D1177:D1181)</f>
        <v>116000</v>
      </c>
      <c r="E1176" s="176">
        <f>SUM(E1177:E1181)</f>
        <v>133000</v>
      </c>
      <c r="F1176" s="176">
        <f>SUM(F1177:F1181)</f>
        <v>0</v>
      </c>
      <c r="G1176" s="509">
        <f t="shared" si="24"/>
        <v>-1</v>
      </c>
    </row>
    <row r="1177" spans="1:7" s="168" customFormat="1" ht="12.75" hidden="1">
      <c r="A1177" s="57"/>
      <c r="B1177" s="148"/>
      <c r="C1177" s="521" t="s">
        <v>155</v>
      </c>
      <c r="D1177" s="39"/>
      <c r="E1177" s="172"/>
      <c r="F1177" s="172"/>
      <c r="G1177" s="509" t="e">
        <f t="shared" si="24"/>
        <v>#DIV/0!</v>
      </c>
    </row>
    <row r="1178" spans="1:7" s="168" customFormat="1" ht="12.75" hidden="1">
      <c r="A1178" s="57"/>
      <c r="B1178" s="148"/>
      <c r="C1178" s="521" t="s">
        <v>149</v>
      </c>
      <c r="D1178" s="39"/>
      <c r="E1178" s="172"/>
      <c r="F1178" s="172"/>
      <c r="G1178" s="509" t="e">
        <f t="shared" si="24"/>
        <v>#DIV/0!</v>
      </c>
    </row>
    <row r="1179" spans="1:7" s="168" customFormat="1" ht="12.75" hidden="1">
      <c r="A1179" s="57"/>
      <c r="B1179" s="148"/>
      <c r="C1179" s="521" t="s">
        <v>944</v>
      </c>
      <c r="D1179" s="39">
        <v>116000</v>
      </c>
      <c r="E1179" s="172">
        <v>133000</v>
      </c>
      <c r="F1179" s="172"/>
      <c r="G1179" s="509">
        <f t="shared" si="24"/>
        <v>-1</v>
      </c>
    </row>
    <row r="1180" spans="1:7" s="168" customFormat="1" ht="12.75" hidden="1">
      <c r="A1180" s="57"/>
      <c r="B1180" s="148"/>
      <c r="C1180" s="521" t="s">
        <v>150</v>
      </c>
      <c r="D1180" s="39"/>
      <c r="E1180" s="172"/>
      <c r="F1180" s="172"/>
      <c r="G1180" s="509" t="e">
        <f t="shared" si="24"/>
        <v>#DIV/0!</v>
      </c>
    </row>
    <row r="1181" spans="1:7" s="168" customFormat="1" ht="12.75" hidden="1">
      <c r="A1181" s="57"/>
      <c r="B1181" s="148"/>
      <c r="C1181" s="521" t="s">
        <v>151</v>
      </c>
      <c r="D1181" s="39"/>
      <c r="E1181" s="172"/>
      <c r="F1181" s="172"/>
      <c r="G1181" s="509" t="e">
        <f t="shared" si="24"/>
        <v>#DIV/0!</v>
      </c>
    </row>
    <row r="1182" spans="1:7" s="168" customFormat="1" ht="26.25" customHeight="1">
      <c r="A1182" s="57" t="s">
        <v>915</v>
      </c>
      <c r="B1182" s="188" t="s">
        <v>840</v>
      </c>
      <c r="C1182" s="432" t="s">
        <v>766</v>
      </c>
      <c r="D1182" s="39">
        <f>SUM(D1183)</f>
        <v>100000</v>
      </c>
      <c r="E1182" s="39">
        <f>SUM(E1183)</f>
        <v>0</v>
      </c>
      <c r="F1182" s="39">
        <v>400000</v>
      </c>
      <c r="G1182" s="509" t="e">
        <f t="shared" si="24"/>
        <v>#DIV/0!</v>
      </c>
    </row>
    <row r="1183" spans="1:7" s="168" customFormat="1" ht="12.75" hidden="1">
      <c r="A1183" s="166"/>
      <c r="B1183" s="244"/>
      <c r="C1183" s="443" t="s">
        <v>687</v>
      </c>
      <c r="D1183" s="176">
        <f>SUM(D1184:D1185)</f>
        <v>100000</v>
      </c>
      <c r="E1183" s="176">
        <f>SUM(E1184:E1185)</f>
        <v>0</v>
      </c>
      <c r="F1183" s="176">
        <f>SUM(F1184:F1185)</f>
        <v>0</v>
      </c>
      <c r="G1183" s="509" t="e">
        <f t="shared" si="24"/>
        <v>#DIV/0!</v>
      </c>
    </row>
    <row r="1184" spans="1:7" s="168" customFormat="1" ht="12.75" hidden="1">
      <c r="A1184" s="266"/>
      <c r="B1184" s="148"/>
      <c r="C1184" s="583" t="s">
        <v>264</v>
      </c>
      <c r="D1184" s="71">
        <v>100000</v>
      </c>
      <c r="E1184" s="584">
        <v>0</v>
      </c>
      <c r="F1184" s="584"/>
      <c r="G1184" s="509" t="e">
        <f t="shared" si="24"/>
        <v>#DIV/0!</v>
      </c>
    </row>
    <row r="1185" spans="1:7" s="168" customFormat="1" ht="12.75" hidden="1">
      <c r="A1185" s="57"/>
      <c r="B1185" s="148"/>
      <c r="C1185" s="583" t="s">
        <v>153</v>
      </c>
      <c r="D1185" s="39"/>
      <c r="E1185" s="172"/>
      <c r="F1185" s="172"/>
      <c r="G1185" s="509" t="e">
        <f t="shared" si="24"/>
        <v>#DIV/0!</v>
      </c>
    </row>
    <row r="1186" spans="1:7" s="185" customFormat="1" ht="12.75">
      <c r="A1186" s="166" t="s">
        <v>916</v>
      </c>
      <c r="B1186" s="245"/>
      <c r="C1186" s="443" t="s">
        <v>695</v>
      </c>
      <c r="D1186" s="170">
        <f>D1187+D1201+D1277</f>
        <v>3052532.05</v>
      </c>
      <c r="E1186" s="170">
        <f>E1187+E1201+E1277</f>
        <v>3286094</v>
      </c>
      <c r="F1186" s="170">
        <f>F1187+F1201+F1277</f>
        <v>3260984</v>
      </c>
      <c r="G1186" s="529">
        <f t="shared" si="24"/>
        <v>-0.007641290845605756</v>
      </c>
    </row>
    <row r="1187" spans="1:7" s="168" customFormat="1" ht="12.75">
      <c r="A1187" s="57" t="s">
        <v>916</v>
      </c>
      <c r="B1187" s="188" t="s">
        <v>838</v>
      </c>
      <c r="C1187" s="521" t="s">
        <v>673</v>
      </c>
      <c r="D1187" s="522">
        <f>SUM(D1188,D1197:D1200)</f>
        <v>1874380.0499999998</v>
      </c>
      <c r="E1187" s="522">
        <f>SUM(E1188,E1197:E1200)</f>
        <v>1946964</v>
      </c>
      <c r="F1187" s="522">
        <v>2220984</v>
      </c>
      <c r="G1187" s="509">
        <f t="shared" si="24"/>
        <v>0.1407422017048081</v>
      </c>
    </row>
    <row r="1188" spans="1:7" s="168" customFormat="1" ht="12.75" hidden="1">
      <c r="A1188" s="203"/>
      <c r="B1188" s="250"/>
      <c r="C1188" s="571" t="s">
        <v>674</v>
      </c>
      <c r="D1188" s="176">
        <f>SUM(D1189:D1196)</f>
        <v>1404030</v>
      </c>
      <c r="E1188" s="176">
        <f>SUM(E1189:E1196)</f>
        <v>1458400</v>
      </c>
      <c r="F1188" s="176">
        <f>SUM(F1189:F1196)</f>
        <v>0</v>
      </c>
      <c r="G1188" s="509">
        <f t="shared" si="24"/>
        <v>-1</v>
      </c>
    </row>
    <row r="1189" spans="1:7" s="168" customFormat="1" ht="12.75" hidden="1">
      <c r="A1189" s="57"/>
      <c r="B1189" s="148"/>
      <c r="C1189" s="286" t="s">
        <v>126</v>
      </c>
      <c r="D1189" s="39">
        <v>1396530</v>
      </c>
      <c r="E1189" s="172">
        <v>1458400</v>
      </c>
      <c r="F1189" s="172"/>
      <c r="G1189" s="509">
        <f t="shared" si="24"/>
        <v>-1</v>
      </c>
    </row>
    <row r="1190" spans="1:7" s="168" customFormat="1" ht="12.75" hidden="1">
      <c r="A1190" s="57"/>
      <c r="B1190" s="148"/>
      <c r="C1190" s="286" t="s">
        <v>309</v>
      </c>
      <c r="D1190" s="39"/>
      <c r="E1190" s="172"/>
      <c r="F1190" s="172"/>
      <c r="G1190" s="509" t="e">
        <f t="shared" si="24"/>
        <v>#DIV/0!</v>
      </c>
    </row>
    <row r="1191" spans="1:7" s="168" customFormat="1" ht="12.75" hidden="1">
      <c r="A1191" s="57"/>
      <c r="B1191" s="148"/>
      <c r="C1191" s="286" t="s">
        <v>123</v>
      </c>
      <c r="D1191" s="39"/>
      <c r="E1191" s="172"/>
      <c r="F1191" s="172"/>
      <c r="G1191" s="509" t="e">
        <f t="shared" si="24"/>
        <v>#DIV/0!</v>
      </c>
    </row>
    <row r="1192" spans="1:7" s="168" customFormat="1" ht="12.75" hidden="1">
      <c r="A1192" s="57"/>
      <c r="B1192" s="148"/>
      <c r="C1192" s="286" t="s">
        <v>124</v>
      </c>
      <c r="D1192" s="39"/>
      <c r="E1192" s="172"/>
      <c r="F1192" s="172"/>
      <c r="G1192" s="509" t="e">
        <f t="shared" si="24"/>
        <v>#DIV/0!</v>
      </c>
    </row>
    <row r="1193" spans="1:7" s="168" customFormat="1" ht="12.75" hidden="1">
      <c r="A1193" s="57"/>
      <c r="B1193" s="148"/>
      <c r="C1193" s="286" t="s">
        <v>125</v>
      </c>
      <c r="D1193" s="39"/>
      <c r="E1193" s="172"/>
      <c r="F1193" s="172"/>
      <c r="G1193" s="509" t="e">
        <f t="shared" si="24"/>
        <v>#DIV/0!</v>
      </c>
    </row>
    <row r="1194" spans="1:7" s="168" customFormat="1" ht="12.75" hidden="1">
      <c r="A1194" s="57"/>
      <c r="B1194" s="148"/>
      <c r="C1194" s="286" t="s">
        <v>625</v>
      </c>
      <c r="D1194" s="39"/>
      <c r="E1194" s="172"/>
      <c r="F1194" s="172"/>
      <c r="G1194" s="509" t="e">
        <f t="shared" si="24"/>
        <v>#DIV/0!</v>
      </c>
    </row>
    <row r="1195" spans="1:7" s="168" customFormat="1" ht="12.75" hidden="1">
      <c r="A1195" s="57"/>
      <c r="B1195" s="148"/>
      <c r="C1195" s="286" t="s">
        <v>71</v>
      </c>
      <c r="D1195" s="39">
        <v>7500</v>
      </c>
      <c r="E1195" s="172"/>
      <c r="F1195" s="172"/>
      <c r="G1195" s="509" t="e">
        <f t="shared" si="24"/>
        <v>#DIV/0!</v>
      </c>
    </row>
    <row r="1196" spans="1:7" s="168" customFormat="1" ht="12.75" hidden="1">
      <c r="A1196" s="57"/>
      <c r="B1196" s="148"/>
      <c r="C1196" s="286" t="s">
        <v>128</v>
      </c>
      <c r="D1196" s="39"/>
      <c r="E1196" s="172"/>
      <c r="F1196" s="172"/>
      <c r="G1196" s="509" t="e">
        <f t="shared" si="24"/>
        <v>#DIV/0!</v>
      </c>
    </row>
    <row r="1197" spans="1:7" s="168" customFormat="1" ht="12.75" hidden="1">
      <c r="A1197" s="57"/>
      <c r="B1197" s="148"/>
      <c r="C1197" s="197" t="s">
        <v>72</v>
      </c>
      <c r="D1197" s="39"/>
      <c r="E1197" s="172"/>
      <c r="F1197" s="172"/>
      <c r="G1197" s="509" t="e">
        <f t="shared" si="24"/>
        <v>#DIV/0!</v>
      </c>
    </row>
    <row r="1198" spans="1:7" s="168" customFormat="1" ht="12.75" hidden="1">
      <c r="A1198" s="203"/>
      <c r="B1198" s="250"/>
      <c r="C1198" s="571" t="s">
        <v>675</v>
      </c>
      <c r="D1198" s="176"/>
      <c r="E1198" s="575"/>
      <c r="F1198" s="575"/>
      <c r="G1198" s="509" t="e">
        <f t="shared" si="24"/>
        <v>#DIV/0!</v>
      </c>
    </row>
    <row r="1199" spans="1:7" s="168" customFormat="1" ht="12.75" hidden="1">
      <c r="A1199" s="203"/>
      <c r="B1199" s="250"/>
      <c r="C1199" s="571" t="s">
        <v>676</v>
      </c>
      <c r="D1199" s="176">
        <f>D1188*0.33</f>
        <v>463329.9</v>
      </c>
      <c r="E1199" s="176">
        <f>E1188*0.33</f>
        <v>481272</v>
      </c>
      <c r="F1199" s="176">
        <f>F1188*0.33</f>
        <v>0</v>
      </c>
      <c r="G1199" s="509">
        <f t="shared" si="24"/>
        <v>-1</v>
      </c>
    </row>
    <row r="1200" spans="1:7" s="168" customFormat="1" ht="12.75" hidden="1">
      <c r="A1200" s="203"/>
      <c r="B1200" s="250"/>
      <c r="C1200" s="571" t="s">
        <v>677</v>
      </c>
      <c r="D1200" s="176">
        <f>D1188*0.005</f>
        <v>7020.150000000001</v>
      </c>
      <c r="E1200" s="176">
        <f>E1188*0.005</f>
        <v>7292</v>
      </c>
      <c r="F1200" s="176">
        <f>F1188*0.005</f>
        <v>0</v>
      </c>
      <c r="G1200" s="509">
        <f t="shared" si="24"/>
        <v>-1</v>
      </c>
    </row>
    <row r="1201" spans="1:7" s="168" customFormat="1" ht="12.75">
      <c r="A1201" s="57" t="s">
        <v>916</v>
      </c>
      <c r="B1201" s="188" t="s">
        <v>839</v>
      </c>
      <c r="C1201" s="521" t="s">
        <v>678</v>
      </c>
      <c r="D1201" s="522">
        <f>D1202+D1217+D1223+D1230+D1244+D1251+D1258+D1263+D1264+D1269+D1271</f>
        <v>1028152</v>
      </c>
      <c r="E1201" s="522">
        <f>E1202+E1217+E1223+E1230+E1244+E1251+E1258+E1263+E1264+E1269+E1271</f>
        <v>939130</v>
      </c>
      <c r="F1201" s="522">
        <v>940000</v>
      </c>
      <c r="G1201" s="509">
        <f t="shared" si="24"/>
        <v>0.0009263893177728323</v>
      </c>
    </row>
    <row r="1202" spans="1:7" s="185" customFormat="1" ht="12.75" hidden="1">
      <c r="A1202" s="203"/>
      <c r="B1202" s="250"/>
      <c r="C1202" s="203" t="s">
        <v>940</v>
      </c>
      <c r="D1202" s="176">
        <v>39600</v>
      </c>
      <c r="E1202" s="176">
        <v>37800</v>
      </c>
      <c r="F1202" s="176">
        <f>SUM(F1203:F1216)</f>
        <v>0</v>
      </c>
      <c r="G1202" s="509">
        <f t="shared" si="24"/>
        <v>-1</v>
      </c>
    </row>
    <row r="1203" spans="1:7" s="168" customFormat="1" ht="12.75" hidden="1">
      <c r="A1203" s="57"/>
      <c r="B1203" s="148"/>
      <c r="C1203" s="581" t="s">
        <v>73</v>
      </c>
      <c r="D1203" s="39"/>
      <c r="E1203" s="172"/>
      <c r="F1203" s="172"/>
      <c r="G1203" s="509" t="e">
        <f t="shared" si="24"/>
        <v>#DIV/0!</v>
      </c>
    </row>
    <row r="1204" spans="1:7" s="168" customFormat="1" ht="12.75" hidden="1">
      <c r="A1204" s="57"/>
      <c r="B1204" s="148"/>
      <c r="C1204" s="581" t="s">
        <v>74</v>
      </c>
      <c r="D1204" s="39"/>
      <c r="E1204" s="172"/>
      <c r="F1204" s="172"/>
      <c r="G1204" s="509" t="e">
        <f t="shared" si="24"/>
        <v>#DIV/0!</v>
      </c>
    </row>
    <row r="1205" spans="1:7" s="168" customFormat="1" ht="12.75" hidden="1">
      <c r="A1205" s="57"/>
      <c r="B1205" s="148"/>
      <c r="C1205" s="581" t="s">
        <v>75</v>
      </c>
      <c r="D1205" s="39"/>
      <c r="E1205" s="172"/>
      <c r="F1205" s="172"/>
      <c r="G1205" s="509" t="e">
        <f t="shared" si="24"/>
        <v>#DIV/0!</v>
      </c>
    </row>
    <row r="1206" spans="1:7" s="168" customFormat="1" ht="12.75" hidden="1">
      <c r="A1206" s="57"/>
      <c r="B1206" s="148"/>
      <c r="C1206" s="581" t="s">
        <v>76</v>
      </c>
      <c r="D1206" s="39"/>
      <c r="E1206" s="172"/>
      <c r="F1206" s="172"/>
      <c r="G1206" s="509" t="e">
        <f t="shared" si="24"/>
        <v>#DIV/0!</v>
      </c>
    </row>
    <row r="1207" spans="1:7" s="168" customFormat="1" ht="12.75" hidden="1">
      <c r="A1207" s="57"/>
      <c r="B1207" s="148"/>
      <c r="C1207" s="581" t="s">
        <v>77</v>
      </c>
      <c r="D1207" s="39"/>
      <c r="E1207" s="172"/>
      <c r="F1207" s="172"/>
      <c r="G1207" s="509" t="e">
        <f t="shared" si="24"/>
        <v>#DIV/0!</v>
      </c>
    </row>
    <row r="1208" spans="1:7" s="168" customFormat="1" ht="12.75" hidden="1">
      <c r="A1208" s="57"/>
      <c r="B1208" s="148"/>
      <c r="C1208" s="581" t="s">
        <v>224</v>
      </c>
      <c r="D1208" s="39"/>
      <c r="E1208" s="172"/>
      <c r="F1208" s="172"/>
      <c r="G1208" s="509" t="e">
        <f t="shared" si="24"/>
        <v>#DIV/0!</v>
      </c>
    </row>
    <row r="1209" spans="1:7" s="168" customFormat="1" ht="12.75" hidden="1">
      <c r="A1209" s="57"/>
      <c r="B1209" s="148"/>
      <c r="C1209" s="581" t="s">
        <v>78</v>
      </c>
      <c r="D1209" s="39"/>
      <c r="E1209" s="172"/>
      <c r="F1209" s="172"/>
      <c r="G1209" s="509" t="e">
        <f t="shared" si="24"/>
        <v>#DIV/0!</v>
      </c>
    </row>
    <row r="1210" spans="1:7" s="168" customFormat="1" ht="12.75" hidden="1">
      <c r="A1210" s="57"/>
      <c r="B1210" s="148"/>
      <c r="C1210" s="581" t="s">
        <v>79</v>
      </c>
      <c r="D1210" s="39"/>
      <c r="E1210" s="172"/>
      <c r="F1210" s="598"/>
      <c r="G1210" s="509" t="e">
        <f t="shared" si="24"/>
        <v>#DIV/0!</v>
      </c>
    </row>
    <row r="1211" spans="1:7" s="168" customFormat="1" ht="12.75" hidden="1">
      <c r="A1211" s="57"/>
      <c r="B1211" s="148"/>
      <c r="C1211" s="581" t="s">
        <v>80</v>
      </c>
      <c r="D1211" s="39"/>
      <c r="E1211" s="172"/>
      <c r="F1211" s="172"/>
      <c r="G1211" s="509" t="e">
        <f t="shared" si="24"/>
        <v>#DIV/0!</v>
      </c>
    </row>
    <row r="1212" spans="1:7" s="168" customFormat="1" ht="12.75" hidden="1">
      <c r="A1212" s="57"/>
      <c r="B1212" s="148"/>
      <c r="C1212" s="581" t="s">
        <v>81</v>
      </c>
      <c r="D1212" s="39"/>
      <c r="E1212" s="172"/>
      <c r="F1212" s="172"/>
      <c r="G1212" s="509" t="e">
        <f t="shared" si="24"/>
        <v>#DIV/0!</v>
      </c>
    </row>
    <row r="1213" spans="1:7" s="168" customFormat="1" ht="12.75" hidden="1">
      <c r="A1213" s="57"/>
      <c r="B1213" s="148"/>
      <c r="C1213" s="581" t="s">
        <v>82</v>
      </c>
      <c r="D1213" s="39"/>
      <c r="E1213" s="172"/>
      <c r="F1213" s="172"/>
      <c r="G1213" s="509" t="e">
        <f t="shared" si="24"/>
        <v>#DIV/0!</v>
      </c>
    </row>
    <row r="1214" spans="1:7" s="168" customFormat="1" ht="12.75" hidden="1">
      <c r="A1214" s="57"/>
      <c r="B1214" s="148"/>
      <c r="C1214" s="581" t="s">
        <v>129</v>
      </c>
      <c r="D1214" s="39"/>
      <c r="E1214" s="172"/>
      <c r="F1214" s="172"/>
      <c r="G1214" s="509" t="e">
        <f aca="true" t="shared" si="25" ref="G1214:G1277">(F1214-E1214)/E1214</f>
        <v>#DIV/0!</v>
      </c>
    </row>
    <row r="1215" spans="1:7" s="168" customFormat="1" ht="12.75" hidden="1">
      <c r="A1215" s="57"/>
      <c r="B1215" s="148"/>
      <c r="C1215" s="581" t="s">
        <v>83</v>
      </c>
      <c r="D1215" s="39"/>
      <c r="E1215" s="172"/>
      <c r="F1215" s="172"/>
      <c r="G1215" s="509" t="e">
        <f t="shared" si="25"/>
        <v>#DIV/0!</v>
      </c>
    </row>
    <row r="1216" spans="1:7" s="185" customFormat="1" ht="12.75" hidden="1">
      <c r="A1216" s="57"/>
      <c r="B1216" s="148"/>
      <c r="C1216" s="581" t="s">
        <v>84</v>
      </c>
      <c r="D1216" s="39"/>
      <c r="E1216" s="172"/>
      <c r="F1216" s="172"/>
      <c r="G1216" s="509" t="e">
        <f t="shared" si="25"/>
        <v>#DIV/0!</v>
      </c>
    </row>
    <row r="1217" spans="1:7" s="168" customFormat="1" ht="12.75" hidden="1">
      <c r="A1217" s="203"/>
      <c r="B1217" s="579"/>
      <c r="C1217" s="197" t="s">
        <v>679</v>
      </c>
      <c r="D1217" s="176">
        <v>6000</v>
      </c>
      <c r="E1217" s="176">
        <v>6000</v>
      </c>
      <c r="F1217" s="176">
        <f>SUM(F1218:F1222)</f>
        <v>0</v>
      </c>
      <c r="G1217" s="509">
        <f t="shared" si="25"/>
        <v>-1</v>
      </c>
    </row>
    <row r="1218" spans="1:7" s="168" customFormat="1" ht="12.75" hidden="1">
      <c r="A1218" s="57"/>
      <c r="B1218" s="148"/>
      <c r="C1218" s="581" t="s">
        <v>85</v>
      </c>
      <c r="D1218" s="39"/>
      <c r="E1218" s="172"/>
      <c r="F1218" s="172"/>
      <c r="G1218" s="509" t="e">
        <f t="shared" si="25"/>
        <v>#DIV/0!</v>
      </c>
    </row>
    <row r="1219" spans="1:7" s="168" customFormat="1" ht="12.75" hidden="1">
      <c r="A1219" s="57"/>
      <c r="B1219" s="148"/>
      <c r="C1219" s="581" t="s">
        <v>86</v>
      </c>
      <c r="D1219" s="39"/>
      <c r="E1219" s="172"/>
      <c r="F1219" s="172"/>
      <c r="G1219" s="509" t="e">
        <f t="shared" si="25"/>
        <v>#DIV/0!</v>
      </c>
    </row>
    <row r="1220" spans="1:7" s="168" customFormat="1" ht="12.75" hidden="1">
      <c r="A1220" s="57"/>
      <c r="B1220" s="148"/>
      <c r="C1220" s="581" t="s">
        <v>87</v>
      </c>
      <c r="D1220" s="39"/>
      <c r="E1220" s="172"/>
      <c r="F1220" s="172"/>
      <c r="G1220" s="509" t="e">
        <f t="shared" si="25"/>
        <v>#DIV/0!</v>
      </c>
    </row>
    <row r="1221" spans="1:7" s="168" customFormat="1" ht="12.75" hidden="1">
      <c r="A1221" s="57"/>
      <c r="B1221" s="148"/>
      <c r="C1221" s="581" t="s">
        <v>88</v>
      </c>
      <c r="D1221" s="39"/>
      <c r="E1221" s="172"/>
      <c r="F1221" s="172"/>
      <c r="G1221" s="509" t="e">
        <f t="shared" si="25"/>
        <v>#DIV/0!</v>
      </c>
    </row>
    <row r="1222" spans="1:7" s="185" customFormat="1" ht="12.75" hidden="1">
      <c r="A1222" s="57"/>
      <c r="B1222" s="148"/>
      <c r="C1222" s="581" t="s">
        <v>89</v>
      </c>
      <c r="D1222" s="39"/>
      <c r="E1222" s="172"/>
      <c r="F1222" s="172"/>
      <c r="G1222" s="509" t="e">
        <f t="shared" si="25"/>
        <v>#DIV/0!</v>
      </c>
    </row>
    <row r="1223" spans="1:7" s="168" customFormat="1" ht="12.75" hidden="1">
      <c r="A1223" s="203"/>
      <c r="B1223" s="579"/>
      <c r="C1223" s="203" t="s">
        <v>680</v>
      </c>
      <c r="D1223" s="176">
        <v>26000</v>
      </c>
      <c r="E1223" s="176">
        <v>26000</v>
      </c>
      <c r="F1223" s="176">
        <f>SUM(F1224:F1229)</f>
        <v>0</v>
      </c>
      <c r="G1223" s="509">
        <f t="shared" si="25"/>
        <v>-1</v>
      </c>
    </row>
    <row r="1224" spans="1:7" s="168" customFormat="1" ht="12.75" hidden="1">
      <c r="A1224" s="57"/>
      <c r="B1224" s="148"/>
      <c r="C1224" s="581" t="s">
        <v>943</v>
      </c>
      <c r="D1224" s="39"/>
      <c r="E1224" s="172"/>
      <c r="F1224" s="172"/>
      <c r="G1224" s="509" t="e">
        <f t="shared" si="25"/>
        <v>#DIV/0!</v>
      </c>
    </row>
    <row r="1225" spans="1:7" s="168" customFormat="1" ht="12.75" hidden="1">
      <c r="A1225" s="57"/>
      <c r="B1225" s="148"/>
      <c r="C1225" s="581" t="s">
        <v>90</v>
      </c>
      <c r="D1225" s="39"/>
      <c r="E1225" s="172"/>
      <c r="F1225" s="598"/>
      <c r="G1225" s="509" t="e">
        <f t="shared" si="25"/>
        <v>#DIV/0!</v>
      </c>
    </row>
    <row r="1226" spans="1:7" s="168" customFormat="1" ht="12.75" hidden="1">
      <c r="A1226" s="57"/>
      <c r="B1226" s="148"/>
      <c r="C1226" s="581" t="s">
        <v>130</v>
      </c>
      <c r="D1226" s="39"/>
      <c r="E1226" s="172"/>
      <c r="F1226" s="598"/>
      <c r="G1226" s="509" t="e">
        <f t="shared" si="25"/>
        <v>#DIV/0!</v>
      </c>
    </row>
    <row r="1227" spans="1:7" s="168" customFormat="1" ht="12.75" hidden="1">
      <c r="A1227" s="57"/>
      <c r="B1227" s="148"/>
      <c r="C1227" s="581" t="s">
        <v>941</v>
      </c>
      <c r="D1227" s="39"/>
      <c r="E1227" s="172"/>
      <c r="F1227" s="598"/>
      <c r="G1227" s="509" t="e">
        <f t="shared" si="25"/>
        <v>#DIV/0!</v>
      </c>
    </row>
    <row r="1228" spans="1:7" s="168" customFormat="1" ht="12.75" hidden="1">
      <c r="A1228" s="57"/>
      <c r="B1228" s="148"/>
      <c r="C1228" s="581" t="s">
        <v>131</v>
      </c>
      <c r="D1228" s="39"/>
      <c r="E1228" s="172"/>
      <c r="F1228" s="598"/>
      <c r="G1228" s="509" t="e">
        <f t="shared" si="25"/>
        <v>#DIV/0!</v>
      </c>
    </row>
    <row r="1229" spans="1:7" s="185" customFormat="1" ht="12.75" hidden="1">
      <c r="A1229" s="57"/>
      <c r="B1229" s="148"/>
      <c r="C1229" s="581" t="s">
        <v>942</v>
      </c>
      <c r="D1229" s="39"/>
      <c r="E1229" s="172"/>
      <c r="F1229" s="598"/>
      <c r="G1229" s="509" t="e">
        <f t="shared" si="25"/>
        <v>#DIV/0!</v>
      </c>
    </row>
    <row r="1230" spans="1:7" s="168" customFormat="1" ht="12.75" hidden="1">
      <c r="A1230" s="203"/>
      <c r="B1230" s="579"/>
      <c r="C1230" s="571" t="s">
        <v>681</v>
      </c>
      <c r="D1230" s="176">
        <f>SUM(D1231:D1243)</f>
        <v>324000</v>
      </c>
      <c r="E1230" s="176">
        <v>324000</v>
      </c>
      <c r="F1230" s="176">
        <f>SUM(F1231:F1243)</f>
        <v>0</v>
      </c>
      <c r="G1230" s="509">
        <f t="shared" si="25"/>
        <v>-1</v>
      </c>
    </row>
    <row r="1231" spans="1:7" s="168" customFormat="1" ht="12.75" hidden="1">
      <c r="A1231" s="57"/>
      <c r="B1231" s="148"/>
      <c r="C1231" s="581" t="s">
        <v>91</v>
      </c>
      <c r="D1231" s="39">
        <v>110000</v>
      </c>
      <c r="E1231" s="172"/>
      <c r="F1231" s="172"/>
      <c r="G1231" s="509" t="e">
        <f t="shared" si="25"/>
        <v>#DIV/0!</v>
      </c>
    </row>
    <row r="1232" spans="1:7" s="168" customFormat="1" ht="12.75" hidden="1">
      <c r="A1232" s="57"/>
      <c r="B1232" s="148"/>
      <c r="C1232" s="581" t="s">
        <v>791</v>
      </c>
      <c r="D1232" s="39">
        <v>45000</v>
      </c>
      <c r="E1232" s="172"/>
      <c r="F1232" s="172"/>
      <c r="G1232" s="509" t="e">
        <f t="shared" si="25"/>
        <v>#DIV/0!</v>
      </c>
    </row>
    <row r="1233" spans="1:7" s="168" customFormat="1" ht="12.75" hidden="1">
      <c r="A1233" s="57"/>
      <c r="B1233" s="148"/>
      <c r="C1233" s="581" t="s">
        <v>92</v>
      </c>
      <c r="D1233" s="39">
        <v>25000</v>
      </c>
      <c r="E1233" s="172"/>
      <c r="F1233" s="172"/>
      <c r="G1233" s="509" t="e">
        <f t="shared" si="25"/>
        <v>#DIV/0!</v>
      </c>
    </row>
    <row r="1234" spans="1:7" s="168" customFormat="1" ht="12.75" hidden="1">
      <c r="A1234" s="57"/>
      <c r="B1234" s="148"/>
      <c r="C1234" s="581" t="s">
        <v>132</v>
      </c>
      <c r="D1234" s="39">
        <v>30000</v>
      </c>
      <c r="E1234" s="172"/>
      <c r="F1234" s="172"/>
      <c r="G1234" s="509" t="e">
        <f t="shared" si="25"/>
        <v>#DIV/0!</v>
      </c>
    </row>
    <row r="1235" spans="1:7" s="168" customFormat="1" ht="12.75" hidden="1">
      <c r="A1235" s="57"/>
      <c r="B1235" s="148"/>
      <c r="C1235" s="581" t="s">
        <v>93</v>
      </c>
      <c r="D1235" s="39"/>
      <c r="E1235" s="172"/>
      <c r="F1235" s="172"/>
      <c r="G1235" s="509" t="e">
        <f t="shared" si="25"/>
        <v>#DIV/0!</v>
      </c>
    </row>
    <row r="1236" spans="1:7" s="168" customFormat="1" ht="12.75" hidden="1">
      <c r="A1236" s="57"/>
      <c r="B1236" s="148"/>
      <c r="C1236" s="581" t="s">
        <v>94</v>
      </c>
      <c r="D1236" s="39">
        <v>6000</v>
      </c>
      <c r="E1236" s="172"/>
      <c r="F1236" s="172"/>
      <c r="G1236" s="509" t="e">
        <f t="shared" si="25"/>
        <v>#DIV/0!</v>
      </c>
    </row>
    <row r="1237" spans="1:7" s="168" customFormat="1" ht="12.75" hidden="1">
      <c r="A1237" s="57"/>
      <c r="B1237" s="148"/>
      <c r="C1237" s="581" t="s">
        <v>95</v>
      </c>
      <c r="D1237" s="39">
        <v>75000</v>
      </c>
      <c r="E1237" s="172"/>
      <c r="F1237" s="172"/>
      <c r="G1237" s="509" t="e">
        <f t="shared" si="25"/>
        <v>#DIV/0!</v>
      </c>
    </row>
    <row r="1238" spans="1:7" s="168" customFormat="1" ht="12.75" hidden="1">
      <c r="A1238" s="57"/>
      <c r="B1238" s="148"/>
      <c r="C1238" s="581" t="s">
        <v>98</v>
      </c>
      <c r="D1238" s="39"/>
      <c r="E1238" s="172"/>
      <c r="F1238" s="172"/>
      <c r="G1238" s="509" t="e">
        <f t="shared" si="25"/>
        <v>#DIV/0!</v>
      </c>
    </row>
    <row r="1239" spans="1:7" s="168" customFormat="1" ht="12.75" hidden="1">
      <c r="A1239" s="57"/>
      <c r="B1239" s="148"/>
      <c r="C1239" s="581" t="s">
        <v>96</v>
      </c>
      <c r="D1239" s="39"/>
      <c r="E1239" s="172"/>
      <c r="F1239" s="172"/>
      <c r="G1239" s="509" t="e">
        <f t="shared" si="25"/>
        <v>#DIV/0!</v>
      </c>
    </row>
    <row r="1240" spans="1:7" s="168" customFormat="1" ht="12.75" hidden="1">
      <c r="A1240" s="57"/>
      <c r="B1240" s="148"/>
      <c r="C1240" s="581" t="s">
        <v>97</v>
      </c>
      <c r="D1240" s="39">
        <v>33000</v>
      </c>
      <c r="E1240" s="172"/>
      <c r="F1240" s="172"/>
      <c r="G1240" s="509" t="e">
        <f t="shared" si="25"/>
        <v>#DIV/0!</v>
      </c>
    </row>
    <row r="1241" spans="1:7" s="168" customFormat="1" ht="12.75" hidden="1">
      <c r="A1241" s="57"/>
      <c r="B1241" s="148"/>
      <c r="C1241" s="581" t="s">
        <v>115</v>
      </c>
      <c r="D1241" s="39"/>
      <c r="E1241" s="172"/>
      <c r="F1241" s="172"/>
      <c r="G1241" s="509" t="e">
        <f t="shared" si="25"/>
        <v>#DIV/0!</v>
      </c>
    </row>
    <row r="1242" spans="1:7" s="168" customFormat="1" ht="12.75" hidden="1">
      <c r="A1242" s="57"/>
      <c r="B1242" s="148"/>
      <c r="C1242" s="521" t="s">
        <v>133</v>
      </c>
      <c r="D1242" s="39"/>
      <c r="E1242" s="172"/>
      <c r="F1242" s="172"/>
      <c r="G1242" s="509" t="e">
        <f t="shared" si="25"/>
        <v>#DIV/0!</v>
      </c>
    </row>
    <row r="1243" spans="1:7" s="185" customFormat="1" ht="12.75" hidden="1">
      <c r="A1243" s="57"/>
      <c r="B1243" s="148"/>
      <c r="C1243" s="521" t="s">
        <v>134</v>
      </c>
      <c r="D1243" s="39"/>
      <c r="E1243" s="172"/>
      <c r="F1243" s="172"/>
      <c r="G1243" s="509" t="e">
        <f t="shared" si="25"/>
        <v>#DIV/0!</v>
      </c>
    </row>
    <row r="1244" spans="1:7" s="185" customFormat="1" ht="12.75" hidden="1">
      <c r="A1244" s="203"/>
      <c r="B1244" s="579"/>
      <c r="C1244" s="197" t="s">
        <v>682</v>
      </c>
      <c r="D1244" s="176">
        <v>20000</v>
      </c>
      <c r="E1244" s="176">
        <v>20000</v>
      </c>
      <c r="F1244" s="176">
        <f>SUM(F1245:F1250)</f>
        <v>0</v>
      </c>
      <c r="G1244" s="509">
        <f t="shared" si="25"/>
        <v>-1</v>
      </c>
    </row>
    <row r="1245" spans="1:7" s="168" customFormat="1" ht="12.75" hidden="1">
      <c r="A1245" s="203"/>
      <c r="B1245" s="579"/>
      <c r="C1245" s="581" t="s">
        <v>116</v>
      </c>
      <c r="D1245" s="39"/>
      <c r="E1245" s="172"/>
      <c r="F1245" s="172"/>
      <c r="G1245" s="509" t="e">
        <f t="shared" si="25"/>
        <v>#DIV/0!</v>
      </c>
    </row>
    <row r="1246" spans="1:7" s="168" customFormat="1" ht="12.75" hidden="1">
      <c r="A1246" s="57"/>
      <c r="B1246" s="148"/>
      <c r="C1246" s="581" t="s">
        <v>117</v>
      </c>
      <c r="D1246" s="39"/>
      <c r="E1246" s="172"/>
      <c r="F1246" s="172"/>
      <c r="G1246" s="509" t="e">
        <f t="shared" si="25"/>
        <v>#DIV/0!</v>
      </c>
    </row>
    <row r="1247" spans="1:7" s="168" customFormat="1" ht="12.75" hidden="1">
      <c r="A1247" s="57"/>
      <c r="B1247" s="148"/>
      <c r="C1247" s="581" t="s">
        <v>118</v>
      </c>
      <c r="D1247" s="39"/>
      <c r="E1247" s="172"/>
      <c r="F1247" s="172"/>
      <c r="G1247" s="509" t="e">
        <f t="shared" si="25"/>
        <v>#DIV/0!</v>
      </c>
    </row>
    <row r="1248" spans="1:7" s="168" customFormat="1" ht="12.75" hidden="1">
      <c r="A1248" s="57"/>
      <c r="B1248" s="148"/>
      <c r="C1248" s="581" t="s">
        <v>119</v>
      </c>
      <c r="D1248" s="39"/>
      <c r="E1248" s="172"/>
      <c r="F1248" s="172"/>
      <c r="G1248" s="509" t="e">
        <f t="shared" si="25"/>
        <v>#DIV/0!</v>
      </c>
    </row>
    <row r="1249" spans="1:7" s="168" customFormat="1" ht="12.75" hidden="1">
      <c r="A1249" s="57"/>
      <c r="B1249" s="148"/>
      <c r="C1249" s="581" t="s">
        <v>135</v>
      </c>
      <c r="D1249" s="39"/>
      <c r="E1249" s="172"/>
      <c r="F1249" s="172"/>
      <c r="G1249" s="509" t="e">
        <f t="shared" si="25"/>
        <v>#DIV/0!</v>
      </c>
    </row>
    <row r="1250" spans="1:7" s="185" customFormat="1" ht="12.75" hidden="1">
      <c r="A1250" s="57"/>
      <c r="B1250" s="148"/>
      <c r="C1250" s="581" t="s">
        <v>120</v>
      </c>
      <c r="D1250" s="39"/>
      <c r="E1250" s="172"/>
      <c r="F1250" s="172"/>
      <c r="G1250" s="509" t="e">
        <f t="shared" si="25"/>
        <v>#DIV/0!</v>
      </c>
    </row>
    <row r="1251" spans="1:7" s="168" customFormat="1" ht="12.75" hidden="1">
      <c r="A1251" s="203"/>
      <c r="B1251" s="579"/>
      <c r="C1251" s="203" t="s">
        <v>683</v>
      </c>
      <c r="D1251" s="176">
        <v>23000</v>
      </c>
      <c r="E1251" s="176">
        <v>23000</v>
      </c>
      <c r="F1251" s="176">
        <f>SUM(F1252:F1257)</f>
        <v>0</v>
      </c>
      <c r="G1251" s="509">
        <f t="shared" si="25"/>
        <v>-1</v>
      </c>
    </row>
    <row r="1252" spans="1:7" s="168" customFormat="1" ht="12.75" hidden="1">
      <c r="A1252" s="57"/>
      <c r="B1252" s="148"/>
      <c r="C1252" s="581" t="s">
        <v>136</v>
      </c>
      <c r="D1252" s="39"/>
      <c r="E1252" s="172"/>
      <c r="F1252" s="172"/>
      <c r="G1252" s="509" t="e">
        <f t="shared" si="25"/>
        <v>#DIV/0!</v>
      </c>
    </row>
    <row r="1253" spans="1:7" s="168" customFormat="1" ht="12.75" hidden="1">
      <c r="A1253" s="57"/>
      <c r="B1253" s="148"/>
      <c r="C1253" s="581" t="s">
        <v>137</v>
      </c>
      <c r="D1253" s="39"/>
      <c r="E1253" s="172"/>
      <c r="F1253" s="172"/>
      <c r="G1253" s="509" t="e">
        <f t="shared" si="25"/>
        <v>#DIV/0!</v>
      </c>
    </row>
    <row r="1254" spans="1:7" s="168" customFormat="1" ht="12.75" hidden="1">
      <c r="A1254" s="57"/>
      <c r="B1254" s="148"/>
      <c r="C1254" s="581" t="s">
        <v>138</v>
      </c>
      <c r="D1254" s="39"/>
      <c r="E1254" s="172"/>
      <c r="F1254" s="172"/>
      <c r="G1254" s="509" t="e">
        <f t="shared" si="25"/>
        <v>#DIV/0!</v>
      </c>
    </row>
    <row r="1255" spans="1:7" s="168" customFormat="1" ht="12.75" hidden="1">
      <c r="A1255" s="57"/>
      <c r="B1255" s="148"/>
      <c r="C1255" s="581" t="s">
        <v>954</v>
      </c>
      <c r="D1255" s="39"/>
      <c r="E1255" s="172"/>
      <c r="F1255" s="172"/>
      <c r="G1255" s="509" t="e">
        <f t="shared" si="25"/>
        <v>#DIV/0!</v>
      </c>
    </row>
    <row r="1256" spans="1:7" s="168" customFormat="1" ht="12.75" hidden="1">
      <c r="A1256" s="57"/>
      <c r="B1256" s="148"/>
      <c r="C1256" s="581" t="s">
        <v>139</v>
      </c>
      <c r="D1256" s="39"/>
      <c r="E1256" s="172"/>
      <c r="F1256" s="172"/>
      <c r="G1256" s="509" t="e">
        <f t="shared" si="25"/>
        <v>#DIV/0!</v>
      </c>
    </row>
    <row r="1257" spans="1:7" s="185" customFormat="1" ht="12.75" hidden="1">
      <c r="A1257" s="57"/>
      <c r="B1257" s="148"/>
      <c r="C1257" s="581" t="s">
        <v>140</v>
      </c>
      <c r="D1257" s="39"/>
      <c r="E1257" s="172"/>
      <c r="F1257" s="172"/>
      <c r="G1257" s="509" t="e">
        <f t="shared" si="25"/>
        <v>#DIV/0!</v>
      </c>
    </row>
    <row r="1258" spans="1:7" s="168" customFormat="1" ht="12.75" hidden="1">
      <c r="A1258" s="203"/>
      <c r="B1258" s="579"/>
      <c r="C1258" s="203" t="s">
        <v>684</v>
      </c>
      <c r="D1258" s="176">
        <v>46200</v>
      </c>
      <c r="E1258" s="176">
        <v>69300</v>
      </c>
      <c r="F1258" s="176">
        <f>SUM(F1259:F1262)</f>
        <v>0</v>
      </c>
      <c r="G1258" s="509">
        <f t="shared" si="25"/>
        <v>-1</v>
      </c>
    </row>
    <row r="1259" spans="1:7" s="168" customFormat="1" ht="12.75" hidden="1">
      <c r="A1259" s="57"/>
      <c r="B1259" s="148"/>
      <c r="C1259" s="581" t="s">
        <v>121</v>
      </c>
      <c r="D1259" s="39"/>
      <c r="E1259" s="172"/>
      <c r="F1259" s="172"/>
      <c r="G1259" s="509" t="e">
        <f t="shared" si="25"/>
        <v>#DIV/0!</v>
      </c>
    </row>
    <row r="1260" spans="1:7" s="168" customFormat="1" ht="12.75" hidden="1">
      <c r="A1260" s="57"/>
      <c r="B1260" s="148"/>
      <c r="C1260" s="581" t="s">
        <v>141</v>
      </c>
      <c r="D1260" s="39"/>
      <c r="E1260" s="172"/>
      <c r="F1260" s="172"/>
      <c r="G1260" s="509" t="e">
        <f t="shared" si="25"/>
        <v>#DIV/0!</v>
      </c>
    </row>
    <row r="1261" spans="1:7" s="168" customFormat="1" ht="12.75" hidden="1">
      <c r="A1261" s="57"/>
      <c r="B1261" s="148"/>
      <c r="C1261" s="581" t="s">
        <v>122</v>
      </c>
      <c r="D1261" s="39"/>
      <c r="E1261" s="172"/>
      <c r="F1261" s="172"/>
      <c r="G1261" s="509" t="e">
        <f t="shared" si="25"/>
        <v>#DIV/0!</v>
      </c>
    </row>
    <row r="1262" spans="1:7" s="185" customFormat="1" ht="12.75" hidden="1">
      <c r="A1262" s="57"/>
      <c r="B1262" s="148"/>
      <c r="C1262" s="521" t="s">
        <v>142</v>
      </c>
      <c r="D1262" s="39"/>
      <c r="E1262" s="172"/>
      <c r="F1262" s="172"/>
      <c r="G1262" s="509" t="e">
        <f t="shared" si="25"/>
        <v>#DIV/0!</v>
      </c>
    </row>
    <row r="1263" spans="1:7" s="185" customFormat="1" ht="12.75" hidden="1">
      <c r="A1263" s="203"/>
      <c r="B1263" s="579"/>
      <c r="C1263" s="197" t="s">
        <v>946</v>
      </c>
      <c r="D1263" s="176">
        <v>26400</v>
      </c>
      <c r="E1263" s="575">
        <v>0</v>
      </c>
      <c r="F1263" s="575">
        <v>0</v>
      </c>
      <c r="G1263" s="509" t="e">
        <f t="shared" si="25"/>
        <v>#DIV/0!</v>
      </c>
    </row>
    <row r="1264" spans="1:7" s="168" customFormat="1" ht="12.75" hidden="1">
      <c r="A1264" s="203"/>
      <c r="B1264" s="579"/>
      <c r="C1264" s="197" t="s">
        <v>685</v>
      </c>
      <c r="D1264" s="176">
        <f>SUM(D1265:D1268)</f>
        <v>380952</v>
      </c>
      <c r="E1264" s="176">
        <f>SUM(E1265:E1268)</f>
        <v>303030</v>
      </c>
      <c r="F1264" s="176">
        <f>SUM(F1265:F1268)</f>
        <v>0</v>
      </c>
      <c r="G1264" s="509">
        <f t="shared" si="25"/>
        <v>-1</v>
      </c>
    </row>
    <row r="1265" spans="1:7" s="168" customFormat="1" ht="12.75" hidden="1">
      <c r="A1265" s="57"/>
      <c r="B1265" s="148"/>
      <c r="C1265" s="521" t="s">
        <v>144</v>
      </c>
      <c r="D1265" s="39">
        <v>320346</v>
      </c>
      <c r="E1265" s="172">
        <v>303030</v>
      </c>
      <c r="F1265" s="172"/>
      <c r="G1265" s="509">
        <f t="shared" si="25"/>
        <v>-1</v>
      </c>
    </row>
    <row r="1266" spans="1:7" s="168" customFormat="1" ht="12.75" hidden="1">
      <c r="A1266" s="57"/>
      <c r="B1266" s="148"/>
      <c r="C1266" s="521" t="s">
        <v>143</v>
      </c>
      <c r="D1266" s="39"/>
      <c r="E1266" s="172"/>
      <c r="F1266" s="172"/>
      <c r="G1266" s="509" t="e">
        <f t="shared" si="25"/>
        <v>#DIV/0!</v>
      </c>
    </row>
    <row r="1267" spans="1:7" s="168" customFormat="1" ht="12.75" hidden="1">
      <c r="A1267" s="57"/>
      <c r="B1267" s="148"/>
      <c r="C1267" s="521" t="s">
        <v>145</v>
      </c>
      <c r="D1267" s="39"/>
      <c r="E1267" s="172"/>
      <c r="F1267" s="172"/>
      <c r="G1267" s="509" t="e">
        <f t="shared" si="25"/>
        <v>#DIV/0!</v>
      </c>
    </row>
    <row r="1268" spans="1:7" s="185" customFormat="1" ht="12.75" hidden="1">
      <c r="A1268" s="57"/>
      <c r="B1268" s="148"/>
      <c r="C1268" s="521" t="s">
        <v>686</v>
      </c>
      <c r="D1268" s="39">
        <v>60606</v>
      </c>
      <c r="E1268" s="172"/>
      <c r="F1268" s="172"/>
      <c r="G1268" s="509" t="e">
        <f t="shared" si="25"/>
        <v>#DIV/0!</v>
      </c>
    </row>
    <row r="1269" spans="1:7" s="168" customFormat="1" ht="12.75" hidden="1">
      <c r="A1269" s="203"/>
      <c r="B1269" s="579"/>
      <c r="C1269" s="571" t="s">
        <v>156</v>
      </c>
      <c r="D1269" s="176">
        <f>SUM(D1270)</f>
        <v>4000</v>
      </c>
      <c r="E1269" s="176">
        <f>SUM(E1270)</f>
        <v>4000</v>
      </c>
      <c r="F1269" s="176">
        <f>SUM(F1270)</f>
        <v>0</v>
      </c>
      <c r="G1269" s="509">
        <f t="shared" si="25"/>
        <v>-1</v>
      </c>
    </row>
    <row r="1270" spans="1:7" s="185" customFormat="1" ht="12.75" hidden="1">
      <c r="A1270" s="57"/>
      <c r="B1270" s="148"/>
      <c r="C1270" s="521" t="s">
        <v>147</v>
      </c>
      <c r="D1270" s="39">
        <v>4000</v>
      </c>
      <c r="E1270" s="172">
        <v>4000</v>
      </c>
      <c r="F1270" s="172"/>
      <c r="G1270" s="509">
        <f t="shared" si="25"/>
        <v>-1</v>
      </c>
    </row>
    <row r="1271" spans="1:7" s="168" customFormat="1" ht="12.75" hidden="1">
      <c r="A1271" s="203"/>
      <c r="B1271" s="579"/>
      <c r="C1271" s="571" t="s">
        <v>626</v>
      </c>
      <c r="D1271" s="176">
        <f>SUM(D1272:D1276)</f>
        <v>132000</v>
      </c>
      <c r="E1271" s="176">
        <f>SUM(E1272:E1276)</f>
        <v>126000</v>
      </c>
      <c r="F1271" s="176">
        <f>SUM(F1272:F1276)</f>
        <v>0</v>
      </c>
      <c r="G1271" s="509">
        <f t="shared" si="25"/>
        <v>-1</v>
      </c>
    </row>
    <row r="1272" spans="1:7" s="168" customFormat="1" ht="12.75" hidden="1">
      <c r="A1272" s="57"/>
      <c r="B1272" s="148"/>
      <c r="C1272" s="521" t="s">
        <v>155</v>
      </c>
      <c r="D1272" s="39"/>
      <c r="E1272" s="172"/>
      <c r="F1272" s="172"/>
      <c r="G1272" s="509" t="e">
        <f t="shared" si="25"/>
        <v>#DIV/0!</v>
      </c>
    </row>
    <row r="1273" spans="1:7" s="168" customFormat="1" ht="12.75" hidden="1">
      <c r="A1273" s="57"/>
      <c r="B1273" s="148"/>
      <c r="C1273" s="521" t="s">
        <v>149</v>
      </c>
      <c r="D1273" s="39"/>
      <c r="E1273" s="172"/>
      <c r="F1273" s="172"/>
      <c r="G1273" s="509" t="e">
        <f t="shared" si="25"/>
        <v>#DIV/0!</v>
      </c>
    </row>
    <row r="1274" spans="1:7" s="168" customFormat="1" ht="12.75" hidden="1">
      <c r="A1274" s="57"/>
      <c r="B1274" s="148"/>
      <c r="C1274" s="521" t="s">
        <v>944</v>
      </c>
      <c r="D1274" s="39">
        <v>132000</v>
      </c>
      <c r="E1274" s="172">
        <v>126000</v>
      </c>
      <c r="F1274" s="172"/>
      <c r="G1274" s="509">
        <f t="shared" si="25"/>
        <v>-1</v>
      </c>
    </row>
    <row r="1275" spans="1:7" s="168" customFormat="1" ht="12.75" hidden="1">
      <c r="A1275" s="57"/>
      <c r="B1275" s="148"/>
      <c r="C1275" s="521" t="s">
        <v>150</v>
      </c>
      <c r="D1275" s="39"/>
      <c r="E1275" s="172"/>
      <c r="F1275" s="172"/>
      <c r="G1275" s="509" t="e">
        <f t="shared" si="25"/>
        <v>#DIV/0!</v>
      </c>
    </row>
    <row r="1276" spans="1:7" s="168" customFormat="1" ht="12.75" hidden="1">
      <c r="A1276" s="57"/>
      <c r="B1276" s="148"/>
      <c r="C1276" s="521" t="s">
        <v>151</v>
      </c>
      <c r="D1276" s="39"/>
      <c r="E1276" s="172"/>
      <c r="F1276" s="172"/>
      <c r="G1276" s="509" t="e">
        <f t="shared" si="25"/>
        <v>#DIV/0!</v>
      </c>
    </row>
    <row r="1277" spans="1:7" s="168" customFormat="1" ht="25.5" customHeight="1">
      <c r="A1277" s="57" t="s">
        <v>916</v>
      </c>
      <c r="B1277" s="188" t="s">
        <v>840</v>
      </c>
      <c r="C1277" s="432" t="s">
        <v>767</v>
      </c>
      <c r="D1277" s="39">
        <f>SUM(D1278)</f>
        <v>150000</v>
      </c>
      <c r="E1277" s="39">
        <f>SUM(E1278)</f>
        <v>400000</v>
      </c>
      <c r="F1277" s="39">
        <v>100000</v>
      </c>
      <c r="G1277" s="509">
        <f t="shared" si="25"/>
        <v>-0.75</v>
      </c>
    </row>
    <row r="1278" spans="1:7" s="168" customFormat="1" ht="12.75" hidden="1">
      <c r="A1278" s="166"/>
      <c r="B1278" s="244"/>
      <c r="C1278" s="443" t="s">
        <v>687</v>
      </c>
      <c r="D1278" s="588">
        <f>SUM(D1279:D1280)</f>
        <v>150000</v>
      </c>
      <c r="E1278" s="176">
        <f>SUM(E1279:E1280)</f>
        <v>400000</v>
      </c>
      <c r="F1278" s="176">
        <f>SUM(F1279:F1280)</f>
        <v>0</v>
      </c>
      <c r="G1278" s="509">
        <f aca="true" t="shared" si="26" ref="G1278:G1341">(F1278-E1278)/E1278</f>
        <v>-1</v>
      </c>
    </row>
    <row r="1279" spans="1:7" s="168" customFormat="1" ht="12.75" hidden="1">
      <c r="A1279" s="266"/>
      <c r="B1279" s="148"/>
      <c r="C1279" s="583" t="s">
        <v>310</v>
      </c>
      <c r="D1279" s="599">
        <v>150000</v>
      </c>
      <c r="E1279" s="584"/>
      <c r="F1279" s="584"/>
      <c r="G1279" s="509" t="e">
        <f t="shared" si="26"/>
        <v>#DIV/0!</v>
      </c>
    </row>
    <row r="1280" spans="1:7" s="168" customFormat="1" ht="12.75" hidden="1">
      <c r="A1280" s="57"/>
      <c r="B1280" s="148"/>
      <c r="C1280" s="583" t="s">
        <v>311</v>
      </c>
      <c r="D1280" s="310"/>
      <c r="E1280" s="172">
        <v>400000</v>
      </c>
      <c r="F1280" s="172"/>
      <c r="G1280" s="509">
        <f t="shared" si="26"/>
        <v>-1</v>
      </c>
    </row>
    <row r="1281" spans="1:7" s="168" customFormat="1" ht="13.5" hidden="1" thickBot="1">
      <c r="A1281" s="600"/>
      <c r="B1281" s="600"/>
      <c r="C1281" s="600" t="s">
        <v>252</v>
      </c>
      <c r="D1281" s="601"/>
      <c r="E1281" s="602"/>
      <c r="F1281" s="602"/>
      <c r="G1281" s="509" t="e">
        <f t="shared" si="26"/>
        <v>#DIV/0!</v>
      </c>
    </row>
    <row r="1282" spans="1:7" s="185" customFormat="1" ht="12.75">
      <c r="A1282" s="173" t="s">
        <v>917</v>
      </c>
      <c r="B1282" s="258"/>
      <c r="C1282" s="441" t="s">
        <v>696</v>
      </c>
      <c r="D1282" s="589">
        <f>D1283+D1297+D1373</f>
        <v>2751479.71</v>
      </c>
      <c r="E1282" s="589">
        <f>E1283+E1297+E1373</f>
        <v>3070642.1</v>
      </c>
      <c r="F1282" s="589">
        <f>F1283+F1297+F1373</f>
        <v>5036362</v>
      </c>
      <c r="G1282" s="529">
        <f t="shared" si="26"/>
        <v>0.6401657490464291</v>
      </c>
    </row>
    <row r="1283" spans="1:7" s="168" customFormat="1" ht="12.75">
      <c r="A1283" s="57" t="s">
        <v>917</v>
      </c>
      <c r="B1283" s="188" t="s">
        <v>838</v>
      </c>
      <c r="C1283" s="521" t="s">
        <v>673</v>
      </c>
      <c r="D1283" s="522">
        <f>SUM(D1284,D1293:D1296)</f>
        <v>1774783.71</v>
      </c>
      <c r="E1283" s="522">
        <f>SUM(E1284,E1293:E1296)</f>
        <v>1844516.1</v>
      </c>
      <c r="F1283" s="522">
        <v>2106362</v>
      </c>
      <c r="G1283" s="509">
        <f t="shared" si="26"/>
        <v>0.14195912955164766</v>
      </c>
    </row>
    <row r="1284" spans="1:7" s="185" customFormat="1" ht="12.75" hidden="1">
      <c r="A1284" s="203"/>
      <c r="B1284" s="250"/>
      <c r="C1284" s="571" t="s">
        <v>674</v>
      </c>
      <c r="D1284" s="176">
        <f>SUM(D1285:D1292)</f>
        <v>1329426</v>
      </c>
      <c r="E1284" s="176">
        <f>SUM(E1285:E1292)</f>
        <v>1381660</v>
      </c>
      <c r="F1284" s="176">
        <f>SUM(F1285:F1292)</f>
        <v>0</v>
      </c>
      <c r="G1284" s="509">
        <f t="shared" si="26"/>
        <v>-1</v>
      </c>
    </row>
    <row r="1285" spans="1:7" s="168" customFormat="1" ht="12.75" hidden="1">
      <c r="A1285" s="57"/>
      <c r="B1285" s="148"/>
      <c r="C1285" s="286" t="s">
        <v>126</v>
      </c>
      <c r="D1285" s="39">
        <v>1321926</v>
      </c>
      <c r="E1285" s="172">
        <v>1381660</v>
      </c>
      <c r="F1285" s="172"/>
      <c r="G1285" s="509">
        <f t="shared" si="26"/>
        <v>-1</v>
      </c>
    </row>
    <row r="1286" spans="1:7" s="168" customFormat="1" ht="12.75" hidden="1">
      <c r="A1286" s="57"/>
      <c r="B1286" s="148"/>
      <c r="C1286" s="286" t="s">
        <v>247</v>
      </c>
      <c r="D1286" s="39"/>
      <c r="E1286" s="172"/>
      <c r="F1286" s="172"/>
      <c r="G1286" s="509" t="e">
        <f t="shared" si="26"/>
        <v>#DIV/0!</v>
      </c>
    </row>
    <row r="1287" spans="1:7" s="168" customFormat="1" ht="12.75" hidden="1">
      <c r="A1287" s="57"/>
      <c r="B1287" s="148"/>
      <c r="C1287" s="286" t="s">
        <v>123</v>
      </c>
      <c r="D1287" s="39"/>
      <c r="E1287" s="172"/>
      <c r="F1287" s="172"/>
      <c r="G1287" s="509" t="e">
        <f t="shared" si="26"/>
        <v>#DIV/0!</v>
      </c>
    </row>
    <row r="1288" spans="1:7" s="168" customFormat="1" ht="12.75" hidden="1">
      <c r="A1288" s="57"/>
      <c r="B1288" s="148"/>
      <c r="C1288" s="286" t="s">
        <v>124</v>
      </c>
      <c r="D1288" s="39"/>
      <c r="E1288" s="172"/>
      <c r="F1288" s="172"/>
      <c r="G1288" s="509" t="e">
        <f t="shared" si="26"/>
        <v>#DIV/0!</v>
      </c>
    </row>
    <row r="1289" spans="1:7" s="168" customFormat="1" ht="12.75" hidden="1">
      <c r="A1289" s="57"/>
      <c r="B1289" s="148"/>
      <c r="C1289" s="286" t="s">
        <v>125</v>
      </c>
      <c r="D1289" s="39"/>
      <c r="E1289" s="172"/>
      <c r="F1289" s="172"/>
      <c r="G1289" s="509" t="e">
        <f t="shared" si="26"/>
        <v>#DIV/0!</v>
      </c>
    </row>
    <row r="1290" spans="1:7" s="168" customFormat="1" ht="12.75" hidden="1">
      <c r="A1290" s="57"/>
      <c r="B1290" s="148"/>
      <c r="C1290" s="286" t="s">
        <v>625</v>
      </c>
      <c r="D1290" s="39"/>
      <c r="E1290" s="172"/>
      <c r="F1290" s="172"/>
      <c r="G1290" s="509" t="e">
        <f t="shared" si="26"/>
        <v>#DIV/0!</v>
      </c>
    </row>
    <row r="1291" spans="1:7" s="168" customFormat="1" ht="12.75" hidden="1">
      <c r="A1291" s="57"/>
      <c r="B1291" s="148"/>
      <c r="C1291" s="286" t="s">
        <v>71</v>
      </c>
      <c r="D1291" s="39">
        <v>7500</v>
      </c>
      <c r="E1291" s="172"/>
      <c r="F1291" s="172"/>
      <c r="G1291" s="509" t="e">
        <f t="shared" si="26"/>
        <v>#DIV/0!</v>
      </c>
    </row>
    <row r="1292" spans="1:7" s="168" customFormat="1" ht="12.75" hidden="1">
      <c r="A1292" s="57"/>
      <c r="B1292" s="148"/>
      <c r="C1292" s="286" t="s">
        <v>128</v>
      </c>
      <c r="D1292" s="39"/>
      <c r="E1292" s="172"/>
      <c r="F1292" s="172"/>
      <c r="G1292" s="509" t="e">
        <f t="shared" si="26"/>
        <v>#DIV/0!</v>
      </c>
    </row>
    <row r="1293" spans="1:7" s="168" customFormat="1" ht="12.75" hidden="1">
      <c r="A1293" s="57"/>
      <c r="B1293" s="148"/>
      <c r="C1293" s="197" t="s">
        <v>72</v>
      </c>
      <c r="D1293" s="39"/>
      <c r="E1293" s="172"/>
      <c r="F1293" s="172"/>
      <c r="G1293" s="509" t="e">
        <f t="shared" si="26"/>
        <v>#DIV/0!</v>
      </c>
    </row>
    <row r="1294" spans="1:7" s="168" customFormat="1" ht="12.75" hidden="1">
      <c r="A1294" s="203"/>
      <c r="B1294" s="250"/>
      <c r="C1294" s="571" t="s">
        <v>675</v>
      </c>
      <c r="D1294" s="176"/>
      <c r="E1294" s="575"/>
      <c r="F1294" s="575"/>
      <c r="G1294" s="509" t="e">
        <f t="shared" si="26"/>
        <v>#DIV/0!</v>
      </c>
    </row>
    <row r="1295" spans="1:7" s="168" customFormat="1" ht="12.75" hidden="1">
      <c r="A1295" s="203"/>
      <c r="B1295" s="250"/>
      <c r="C1295" s="571" t="s">
        <v>676</v>
      </c>
      <c r="D1295" s="176">
        <f>D1284*0.33</f>
        <v>438710.58</v>
      </c>
      <c r="E1295" s="176">
        <f>E1284*0.33</f>
        <v>455947.80000000005</v>
      </c>
      <c r="F1295" s="176">
        <f>F1284*0.33</f>
        <v>0</v>
      </c>
      <c r="G1295" s="509">
        <f t="shared" si="26"/>
        <v>-1</v>
      </c>
    </row>
    <row r="1296" spans="1:7" s="168" customFormat="1" ht="12.75" hidden="1">
      <c r="A1296" s="203"/>
      <c r="B1296" s="250"/>
      <c r="C1296" s="571" t="s">
        <v>677</v>
      </c>
      <c r="D1296" s="176">
        <f>D1284*0.005</f>
        <v>6647.13</v>
      </c>
      <c r="E1296" s="176">
        <f>E1284*0.005</f>
        <v>6908.3</v>
      </c>
      <c r="F1296" s="176">
        <f>F1284*0.005</f>
        <v>0</v>
      </c>
      <c r="G1296" s="509">
        <f t="shared" si="26"/>
        <v>-1</v>
      </c>
    </row>
    <row r="1297" spans="1:7" s="168" customFormat="1" ht="12.75">
      <c r="A1297" s="57" t="s">
        <v>917</v>
      </c>
      <c r="B1297" s="188" t="s">
        <v>839</v>
      </c>
      <c r="C1297" s="521" t="s">
        <v>678</v>
      </c>
      <c r="D1297" s="522">
        <f>D1298+D1313+D1319+D1326+D1340+D1347+D1354+D1359+D1365+D1367+D1360</f>
        <v>926696</v>
      </c>
      <c r="E1297" s="522">
        <f>E1298+E1313+E1319+E1326+E1340+E1347+E1354+E1359+E1365+E1367+E1360</f>
        <v>870126</v>
      </c>
      <c r="F1297" s="522">
        <v>930000</v>
      </c>
      <c r="G1297" s="509">
        <f t="shared" si="26"/>
        <v>0.06881072396411554</v>
      </c>
    </row>
    <row r="1298" spans="1:7" s="185" customFormat="1" ht="12.75" hidden="1">
      <c r="A1298" s="203"/>
      <c r="B1298" s="250"/>
      <c r="C1298" s="203" t="s">
        <v>940</v>
      </c>
      <c r="D1298" s="176">
        <v>33300</v>
      </c>
      <c r="E1298" s="176">
        <v>33000</v>
      </c>
      <c r="F1298" s="176">
        <f>SUM(F1299:F1312)</f>
        <v>0</v>
      </c>
      <c r="G1298" s="509">
        <f t="shared" si="26"/>
        <v>-1</v>
      </c>
    </row>
    <row r="1299" spans="1:7" s="168" customFormat="1" ht="12.75" hidden="1">
      <c r="A1299" s="57"/>
      <c r="B1299" s="188"/>
      <c r="C1299" s="581" t="s">
        <v>73</v>
      </c>
      <c r="D1299" s="39"/>
      <c r="E1299" s="172"/>
      <c r="F1299" s="172"/>
      <c r="G1299" s="509" t="e">
        <f t="shared" si="26"/>
        <v>#DIV/0!</v>
      </c>
    </row>
    <row r="1300" spans="1:7" s="168" customFormat="1" ht="12.75" hidden="1">
      <c r="A1300" s="57"/>
      <c r="B1300" s="188"/>
      <c r="C1300" s="581" t="s">
        <v>74</v>
      </c>
      <c r="D1300" s="39"/>
      <c r="E1300" s="172"/>
      <c r="F1300" s="172"/>
      <c r="G1300" s="509" t="e">
        <f t="shared" si="26"/>
        <v>#DIV/0!</v>
      </c>
    </row>
    <row r="1301" spans="1:7" s="168" customFormat="1" ht="12.75" hidden="1">
      <c r="A1301" s="57"/>
      <c r="B1301" s="188"/>
      <c r="C1301" s="581" t="s">
        <v>75</v>
      </c>
      <c r="D1301" s="39"/>
      <c r="E1301" s="172"/>
      <c r="F1301" s="172"/>
      <c r="G1301" s="509" t="e">
        <f t="shared" si="26"/>
        <v>#DIV/0!</v>
      </c>
    </row>
    <row r="1302" spans="1:7" s="168" customFormat="1" ht="12.75" hidden="1">
      <c r="A1302" s="57"/>
      <c r="B1302" s="188"/>
      <c r="C1302" s="581" t="s">
        <v>76</v>
      </c>
      <c r="D1302" s="39"/>
      <c r="E1302" s="172"/>
      <c r="F1302" s="172"/>
      <c r="G1302" s="509" t="e">
        <f t="shared" si="26"/>
        <v>#DIV/0!</v>
      </c>
    </row>
    <row r="1303" spans="1:7" s="168" customFormat="1" ht="12.75" hidden="1">
      <c r="A1303" s="57"/>
      <c r="B1303" s="188"/>
      <c r="C1303" s="581" t="s">
        <v>77</v>
      </c>
      <c r="D1303" s="39"/>
      <c r="E1303" s="172"/>
      <c r="F1303" s="172"/>
      <c r="G1303" s="509" t="e">
        <f t="shared" si="26"/>
        <v>#DIV/0!</v>
      </c>
    </row>
    <row r="1304" spans="1:7" s="168" customFormat="1" ht="12.75" hidden="1">
      <c r="A1304" s="57"/>
      <c r="B1304" s="188"/>
      <c r="C1304" s="581" t="s">
        <v>224</v>
      </c>
      <c r="D1304" s="39"/>
      <c r="E1304" s="172"/>
      <c r="F1304" s="172"/>
      <c r="G1304" s="509" t="e">
        <f t="shared" si="26"/>
        <v>#DIV/0!</v>
      </c>
    </row>
    <row r="1305" spans="1:7" s="168" customFormat="1" ht="12.75" hidden="1">
      <c r="A1305" s="57"/>
      <c r="B1305" s="188"/>
      <c r="C1305" s="581" t="s">
        <v>78</v>
      </c>
      <c r="D1305" s="39"/>
      <c r="E1305" s="172"/>
      <c r="F1305" s="172"/>
      <c r="G1305" s="509" t="e">
        <f t="shared" si="26"/>
        <v>#DIV/0!</v>
      </c>
    </row>
    <row r="1306" spans="1:7" s="168" customFormat="1" ht="12.75" hidden="1">
      <c r="A1306" s="57"/>
      <c r="B1306" s="188"/>
      <c r="C1306" s="581" t="s">
        <v>79</v>
      </c>
      <c r="D1306" s="39"/>
      <c r="E1306" s="172"/>
      <c r="F1306" s="598"/>
      <c r="G1306" s="509" t="e">
        <f t="shared" si="26"/>
        <v>#DIV/0!</v>
      </c>
    </row>
    <row r="1307" spans="1:7" s="168" customFormat="1" ht="12.75" hidden="1">
      <c r="A1307" s="57"/>
      <c r="B1307" s="188"/>
      <c r="C1307" s="581" t="s">
        <v>80</v>
      </c>
      <c r="D1307" s="39"/>
      <c r="E1307" s="172"/>
      <c r="F1307" s="172"/>
      <c r="G1307" s="509" t="e">
        <f t="shared" si="26"/>
        <v>#DIV/0!</v>
      </c>
    </row>
    <row r="1308" spans="1:7" s="168" customFormat="1" ht="12.75" hidden="1">
      <c r="A1308" s="57"/>
      <c r="B1308" s="188"/>
      <c r="C1308" s="581" t="s">
        <v>81</v>
      </c>
      <c r="D1308" s="39"/>
      <c r="E1308" s="172"/>
      <c r="F1308" s="172"/>
      <c r="G1308" s="509" t="e">
        <f t="shared" si="26"/>
        <v>#DIV/0!</v>
      </c>
    </row>
    <row r="1309" spans="1:7" s="168" customFormat="1" ht="12.75" hidden="1">
      <c r="A1309" s="57"/>
      <c r="B1309" s="188"/>
      <c r="C1309" s="581" t="s">
        <v>82</v>
      </c>
      <c r="D1309" s="39"/>
      <c r="E1309" s="172"/>
      <c r="F1309" s="172"/>
      <c r="G1309" s="509" t="e">
        <f t="shared" si="26"/>
        <v>#DIV/0!</v>
      </c>
    </row>
    <row r="1310" spans="1:7" s="168" customFormat="1" ht="12.75" hidden="1">
      <c r="A1310" s="57"/>
      <c r="B1310" s="188"/>
      <c r="C1310" s="581" t="s">
        <v>129</v>
      </c>
      <c r="D1310" s="39"/>
      <c r="E1310" s="172"/>
      <c r="F1310" s="172"/>
      <c r="G1310" s="509" t="e">
        <f t="shared" si="26"/>
        <v>#DIV/0!</v>
      </c>
    </row>
    <row r="1311" spans="1:7" s="168" customFormat="1" ht="12.75" hidden="1">
      <c r="A1311" s="57"/>
      <c r="B1311" s="188"/>
      <c r="C1311" s="581" t="s">
        <v>83</v>
      </c>
      <c r="D1311" s="39"/>
      <c r="E1311" s="172"/>
      <c r="F1311" s="172"/>
      <c r="G1311" s="509" t="e">
        <f t="shared" si="26"/>
        <v>#DIV/0!</v>
      </c>
    </row>
    <row r="1312" spans="1:7" s="168" customFormat="1" ht="12.75" hidden="1">
      <c r="A1312" s="57"/>
      <c r="B1312" s="188"/>
      <c r="C1312" s="581" t="s">
        <v>84</v>
      </c>
      <c r="D1312" s="39"/>
      <c r="E1312" s="172"/>
      <c r="F1312" s="172"/>
      <c r="G1312" s="509" t="e">
        <f t="shared" si="26"/>
        <v>#DIV/0!</v>
      </c>
    </row>
    <row r="1313" spans="1:7" s="168" customFormat="1" ht="12.75" hidden="1">
      <c r="A1313" s="57"/>
      <c r="B1313" s="188"/>
      <c r="C1313" s="197" t="s">
        <v>679</v>
      </c>
      <c r="D1313" s="176">
        <v>6000</v>
      </c>
      <c r="E1313" s="176">
        <v>6000</v>
      </c>
      <c r="F1313" s="176">
        <f>SUM(F1314:F1318)</f>
        <v>0</v>
      </c>
      <c r="G1313" s="509">
        <f t="shared" si="26"/>
        <v>-1</v>
      </c>
    </row>
    <row r="1314" spans="1:7" s="168" customFormat="1" ht="12.75" hidden="1">
      <c r="A1314" s="57"/>
      <c r="B1314" s="188"/>
      <c r="C1314" s="581" t="s">
        <v>85</v>
      </c>
      <c r="D1314" s="39"/>
      <c r="E1314" s="172"/>
      <c r="F1314" s="172"/>
      <c r="G1314" s="509" t="e">
        <f t="shared" si="26"/>
        <v>#DIV/0!</v>
      </c>
    </row>
    <row r="1315" spans="1:7" s="168" customFormat="1" ht="12.75" hidden="1">
      <c r="A1315" s="57"/>
      <c r="B1315" s="188"/>
      <c r="C1315" s="581" t="s">
        <v>86</v>
      </c>
      <c r="D1315" s="39"/>
      <c r="E1315" s="172"/>
      <c r="F1315" s="172"/>
      <c r="G1315" s="509" t="e">
        <f t="shared" si="26"/>
        <v>#DIV/0!</v>
      </c>
    </row>
    <row r="1316" spans="1:7" s="168" customFormat="1" ht="12.75" hidden="1">
      <c r="A1316" s="57"/>
      <c r="B1316" s="188"/>
      <c r="C1316" s="581" t="s">
        <v>87</v>
      </c>
      <c r="D1316" s="39"/>
      <c r="E1316" s="172"/>
      <c r="F1316" s="172"/>
      <c r="G1316" s="509" t="e">
        <f t="shared" si="26"/>
        <v>#DIV/0!</v>
      </c>
    </row>
    <row r="1317" spans="1:7" s="168" customFormat="1" ht="12.75" hidden="1">
      <c r="A1317" s="57"/>
      <c r="B1317" s="188"/>
      <c r="C1317" s="581" t="s">
        <v>88</v>
      </c>
      <c r="D1317" s="39"/>
      <c r="E1317" s="172"/>
      <c r="F1317" s="172"/>
      <c r="G1317" s="509" t="e">
        <f t="shared" si="26"/>
        <v>#DIV/0!</v>
      </c>
    </row>
    <row r="1318" spans="1:7" s="168" customFormat="1" ht="12.75" hidden="1">
      <c r="A1318" s="57"/>
      <c r="B1318" s="188"/>
      <c r="C1318" s="581" t="s">
        <v>89</v>
      </c>
      <c r="D1318" s="39"/>
      <c r="E1318" s="172"/>
      <c r="F1318" s="172"/>
      <c r="G1318" s="509" t="e">
        <f t="shared" si="26"/>
        <v>#DIV/0!</v>
      </c>
    </row>
    <row r="1319" spans="1:7" s="168" customFormat="1" ht="12.75" hidden="1">
      <c r="A1319" s="57"/>
      <c r="B1319" s="148"/>
      <c r="C1319" s="203" t="s">
        <v>680</v>
      </c>
      <c r="D1319" s="176">
        <v>19000</v>
      </c>
      <c r="E1319" s="176">
        <v>22000</v>
      </c>
      <c r="F1319" s="176">
        <f>SUM(F1320:F1325)</f>
        <v>0</v>
      </c>
      <c r="G1319" s="509">
        <f t="shared" si="26"/>
        <v>-1</v>
      </c>
    </row>
    <row r="1320" spans="1:7" s="168" customFormat="1" ht="12.75" hidden="1">
      <c r="A1320" s="57"/>
      <c r="B1320" s="148"/>
      <c r="C1320" s="581" t="s">
        <v>943</v>
      </c>
      <c r="D1320" s="39"/>
      <c r="E1320" s="172"/>
      <c r="F1320" s="172"/>
      <c r="G1320" s="509" t="e">
        <f t="shared" si="26"/>
        <v>#DIV/0!</v>
      </c>
    </row>
    <row r="1321" spans="1:7" s="168" customFormat="1" ht="12.75" hidden="1">
      <c r="A1321" s="57"/>
      <c r="B1321" s="188"/>
      <c r="C1321" s="581" t="s">
        <v>90</v>
      </c>
      <c r="D1321" s="39"/>
      <c r="E1321" s="172"/>
      <c r="F1321" s="598"/>
      <c r="G1321" s="509" t="e">
        <f t="shared" si="26"/>
        <v>#DIV/0!</v>
      </c>
    </row>
    <row r="1322" spans="1:7" s="168" customFormat="1" ht="12.75" hidden="1">
      <c r="A1322" s="57"/>
      <c r="B1322" s="188"/>
      <c r="C1322" s="581" t="s">
        <v>130</v>
      </c>
      <c r="D1322" s="39"/>
      <c r="E1322" s="172"/>
      <c r="F1322" s="598"/>
      <c r="G1322" s="509" t="e">
        <f t="shared" si="26"/>
        <v>#DIV/0!</v>
      </c>
    </row>
    <row r="1323" spans="1:7" s="185" customFormat="1" ht="12.75" hidden="1">
      <c r="A1323" s="57"/>
      <c r="B1323" s="188"/>
      <c r="C1323" s="581" t="s">
        <v>941</v>
      </c>
      <c r="D1323" s="39"/>
      <c r="E1323" s="172"/>
      <c r="F1323" s="598"/>
      <c r="G1323" s="509" t="e">
        <f t="shared" si="26"/>
        <v>#DIV/0!</v>
      </c>
    </row>
    <row r="1324" spans="1:7" s="168" customFormat="1" ht="12.75" hidden="1">
      <c r="A1324" s="203"/>
      <c r="B1324" s="250"/>
      <c r="C1324" s="581" t="s">
        <v>131</v>
      </c>
      <c r="D1324" s="39"/>
      <c r="E1324" s="172"/>
      <c r="F1324" s="598"/>
      <c r="G1324" s="509" t="e">
        <f t="shared" si="26"/>
        <v>#DIV/0!</v>
      </c>
    </row>
    <row r="1325" spans="1:7" s="168" customFormat="1" ht="12.75" hidden="1">
      <c r="A1325" s="57"/>
      <c r="B1325" s="148"/>
      <c r="C1325" s="581" t="s">
        <v>942</v>
      </c>
      <c r="D1325" s="39"/>
      <c r="E1325" s="172"/>
      <c r="F1325" s="598"/>
      <c r="G1325" s="509" t="e">
        <f t="shared" si="26"/>
        <v>#DIV/0!</v>
      </c>
    </row>
    <row r="1326" spans="1:7" s="185" customFormat="1" ht="12.75" hidden="1">
      <c r="A1326" s="57"/>
      <c r="B1326" s="148"/>
      <c r="C1326" s="571" t="s">
        <v>681</v>
      </c>
      <c r="D1326" s="176">
        <v>339000</v>
      </c>
      <c r="E1326" s="176">
        <v>339000</v>
      </c>
      <c r="F1326" s="176">
        <f>SUM(F1327:F1339)</f>
        <v>0</v>
      </c>
      <c r="G1326" s="509">
        <f t="shared" si="26"/>
        <v>-1</v>
      </c>
    </row>
    <row r="1327" spans="1:7" s="168" customFormat="1" ht="12.75" hidden="1">
      <c r="A1327" s="203"/>
      <c r="B1327" s="579"/>
      <c r="C1327" s="581" t="s">
        <v>91</v>
      </c>
      <c r="D1327" s="39"/>
      <c r="E1327" s="172"/>
      <c r="F1327" s="172"/>
      <c r="G1327" s="509" t="e">
        <f t="shared" si="26"/>
        <v>#DIV/0!</v>
      </c>
    </row>
    <row r="1328" spans="1:7" s="168" customFormat="1" ht="12.75" hidden="1">
      <c r="A1328" s="57"/>
      <c r="B1328" s="148"/>
      <c r="C1328" s="581" t="s">
        <v>791</v>
      </c>
      <c r="D1328" s="39"/>
      <c r="E1328" s="172"/>
      <c r="F1328" s="172"/>
      <c r="G1328" s="509" t="e">
        <f t="shared" si="26"/>
        <v>#DIV/0!</v>
      </c>
    </row>
    <row r="1329" spans="1:7" s="185" customFormat="1" ht="12.75" hidden="1">
      <c r="A1329" s="57"/>
      <c r="B1329" s="148"/>
      <c r="C1329" s="581" t="s">
        <v>92</v>
      </c>
      <c r="D1329" s="39"/>
      <c r="E1329" s="172"/>
      <c r="F1329" s="172"/>
      <c r="G1329" s="509" t="e">
        <f t="shared" si="26"/>
        <v>#DIV/0!</v>
      </c>
    </row>
    <row r="1330" spans="1:7" s="168" customFormat="1" ht="12.75" hidden="1">
      <c r="A1330" s="203"/>
      <c r="B1330" s="250"/>
      <c r="C1330" s="581" t="s">
        <v>132</v>
      </c>
      <c r="D1330" s="39"/>
      <c r="E1330" s="172"/>
      <c r="F1330" s="172"/>
      <c r="G1330" s="509" t="e">
        <f t="shared" si="26"/>
        <v>#DIV/0!</v>
      </c>
    </row>
    <row r="1331" spans="1:7" s="168" customFormat="1" ht="12.75" hidden="1">
      <c r="A1331" s="57"/>
      <c r="B1331" s="188"/>
      <c r="C1331" s="581" t="s">
        <v>93</v>
      </c>
      <c r="D1331" s="39"/>
      <c r="E1331" s="172"/>
      <c r="F1331" s="172"/>
      <c r="G1331" s="509" t="e">
        <f t="shared" si="26"/>
        <v>#DIV/0!</v>
      </c>
    </row>
    <row r="1332" spans="1:7" s="168" customFormat="1" ht="12.75" hidden="1">
      <c r="A1332" s="57"/>
      <c r="B1332" s="188"/>
      <c r="C1332" s="581" t="s">
        <v>94</v>
      </c>
      <c r="D1332" s="39"/>
      <c r="E1332" s="172"/>
      <c r="F1332" s="172"/>
      <c r="G1332" s="509" t="e">
        <f t="shared" si="26"/>
        <v>#DIV/0!</v>
      </c>
    </row>
    <row r="1333" spans="1:7" s="168" customFormat="1" ht="12.75" hidden="1">
      <c r="A1333" s="57"/>
      <c r="B1333" s="188"/>
      <c r="C1333" s="581" t="s">
        <v>95</v>
      </c>
      <c r="D1333" s="39"/>
      <c r="E1333" s="172"/>
      <c r="F1333" s="172"/>
      <c r="G1333" s="509" t="e">
        <f t="shared" si="26"/>
        <v>#DIV/0!</v>
      </c>
    </row>
    <row r="1334" spans="1:7" s="168" customFormat="1" ht="12.75" hidden="1">
      <c r="A1334" s="57"/>
      <c r="B1334" s="188"/>
      <c r="C1334" s="581" t="s">
        <v>98</v>
      </c>
      <c r="D1334" s="39"/>
      <c r="E1334" s="172"/>
      <c r="F1334" s="172"/>
      <c r="G1334" s="509" t="e">
        <f t="shared" si="26"/>
        <v>#DIV/0!</v>
      </c>
    </row>
    <row r="1335" spans="1:7" s="168" customFormat="1" ht="12.75" hidden="1">
      <c r="A1335" s="57"/>
      <c r="B1335" s="188"/>
      <c r="C1335" s="581" t="s">
        <v>96</v>
      </c>
      <c r="D1335" s="39"/>
      <c r="E1335" s="172"/>
      <c r="F1335" s="172"/>
      <c r="G1335" s="509" t="e">
        <f t="shared" si="26"/>
        <v>#DIV/0!</v>
      </c>
    </row>
    <row r="1336" spans="1:7" s="168" customFormat="1" ht="12.75" hidden="1">
      <c r="A1336" s="57"/>
      <c r="B1336" s="188"/>
      <c r="C1336" s="581" t="s">
        <v>97</v>
      </c>
      <c r="D1336" s="39"/>
      <c r="E1336" s="172"/>
      <c r="F1336" s="172"/>
      <c r="G1336" s="509" t="e">
        <f t="shared" si="26"/>
        <v>#DIV/0!</v>
      </c>
    </row>
    <row r="1337" spans="1:7" s="168" customFormat="1" ht="12.75" hidden="1">
      <c r="A1337" s="57"/>
      <c r="B1337" s="148"/>
      <c r="C1337" s="581" t="s">
        <v>115</v>
      </c>
      <c r="D1337" s="39"/>
      <c r="E1337" s="172"/>
      <c r="F1337" s="172"/>
      <c r="G1337" s="509" t="e">
        <f t="shared" si="26"/>
        <v>#DIV/0!</v>
      </c>
    </row>
    <row r="1338" spans="1:7" s="168" customFormat="1" ht="12.75" hidden="1">
      <c r="A1338" s="57"/>
      <c r="B1338" s="148"/>
      <c r="C1338" s="521" t="s">
        <v>133</v>
      </c>
      <c r="D1338" s="39"/>
      <c r="E1338" s="172"/>
      <c r="F1338" s="172"/>
      <c r="G1338" s="509" t="e">
        <f t="shared" si="26"/>
        <v>#DIV/0!</v>
      </c>
    </row>
    <row r="1339" spans="1:7" s="185" customFormat="1" ht="12.75" hidden="1">
      <c r="A1339" s="57"/>
      <c r="B1339" s="148"/>
      <c r="C1339" s="521" t="s">
        <v>134</v>
      </c>
      <c r="D1339" s="39"/>
      <c r="E1339" s="172"/>
      <c r="F1339" s="172"/>
      <c r="G1339" s="509" t="e">
        <f t="shared" si="26"/>
        <v>#DIV/0!</v>
      </c>
    </row>
    <row r="1340" spans="1:7" s="168" customFormat="1" ht="12.75" hidden="1">
      <c r="A1340" s="203"/>
      <c r="B1340" s="579"/>
      <c r="C1340" s="197" t="s">
        <v>682</v>
      </c>
      <c r="D1340" s="176">
        <v>10000</v>
      </c>
      <c r="E1340" s="176">
        <v>10000</v>
      </c>
      <c r="F1340" s="176">
        <f>SUM(F1341:F1346)</f>
        <v>0</v>
      </c>
      <c r="G1340" s="509">
        <f t="shared" si="26"/>
        <v>-1</v>
      </c>
    </row>
    <row r="1341" spans="1:7" s="168" customFormat="1" ht="12.75" hidden="1">
      <c r="A1341" s="57"/>
      <c r="B1341" s="148"/>
      <c r="C1341" s="581" t="s">
        <v>116</v>
      </c>
      <c r="D1341" s="39"/>
      <c r="E1341" s="172"/>
      <c r="F1341" s="172"/>
      <c r="G1341" s="509" t="e">
        <f t="shared" si="26"/>
        <v>#DIV/0!</v>
      </c>
    </row>
    <row r="1342" spans="1:7" s="168" customFormat="1" ht="12.75" hidden="1">
      <c r="A1342" s="57"/>
      <c r="B1342" s="148"/>
      <c r="C1342" s="581" t="s">
        <v>117</v>
      </c>
      <c r="D1342" s="39"/>
      <c r="E1342" s="172"/>
      <c r="F1342" s="172"/>
      <c r="G1342" s="509" t="e">
        <f aca="true" t="shared" si="27" ref="G1342:G1405">(F1342-E1342)/E1342</f>
        <v>#DIV/0!</v>
      </c>
    </row>
    <row r="1343" spans="1:7" s="168" customFormat="1" ht="12.75" hidden="1">
      <c r="A1343" s="57"/>
      <c r="B1343" s="148"/>
      <c r="C1343" s="581" t="s">
        <v>118</v>
      </c>
      <c r="D1343" s="39"/>
      <c r="E1343" s="172"/>
      <c r="F1343" s="172"/>
      <c r="G1343" s="509" t="e">
        <f t="shared" si="27"/>
        <v>#DIV/0!</v>
      </c>
    </row>
    <row r="1344" spans="1:7" s="168" customFormat="1" ht="12.75" hidden="1">
      <c r="A1344" s="57"/>
      <c r="B1344" s="148"/>
      <c r="C1344" s="581" t="s">
        <v>119</v>
      </c>
      <c r="D1344" s="39"/>
      <c r="E1344" s="172"/>
      <c r="F1344" s="172"/>
      <c r="G1344" s="509" t="e">
        <f t="shared" si="27"/>
        <v>#DIV/0!</v>
      </c>
    </row>
    <row r="1345" spans="1:7" s="185" customFormat="1" ht="12.75" hidden="1">
      <c r="A1345" s="57"/>
      <c r="B1345" s="148"/>
      <c r="C1345" s="581" t="s">
        <v>135</v>
      </c>
      <c r="D1345" s="39"/>
      <c r="E1345" s="172"/>
      <c r="F1345" s="172"/>
      <c r="G1345" s="509" t="e">
        <f t="shared" si="27"/>
        <v>#DIV/0!</v>
      </c>
    </row>
    <row r="1346" spans="1:7" s="168" customFormat="1" ht="12.75" hidden="1">
      <c r="A1346" s="203"/>
      <c r="B1346" s="579"/>
      <c r="C1346" s="581" t="s">
        <v>120</v>
      </c>
      <c r="D1346" s="39"/>
      <c r="E1346" s="172"/>
      <c r="F1346" s="172"/>
      <c r="G1346" s="509" t="e">
        <f t="shared" si="27"/>
        <v>#DIV/0!</v>
      </c>
    </row>
    <row r="1347" spans="1:7" s="168" customFormat="1" ht="12.75" hidden="1">
      <c r="A1347" s="57"/>
      <c r="B1347" s="148"/>
      <c r="C1347" s="203" t="s">
        <v>683</v>
      </c>
      <c r="D1347" s="176">
        <v>23000</v>
      </c>
      <c r="E1347" s="176">
        <v>23000</v>
      </c>
      <c r="F1347" s="176">
        <f>SUM(F1348:F1353)</f>
        <v>0</v>
      </c>
      <c r="G1347" s="509">
        <f t="shared" si="27"/>
        <v>-1</v>
      </c>
    </row>
    <row r="1348" spans="1:7" s="168" customFormat="1" ht="12.75" hidden="1">
      <c r="A1348" s="57"/>
      <c r="B1348" s="148"/>
      <c r="C1348" s="581" t="s">
        <v>136</v>
      </c>
      <c r="D1348" s="39"/>
      <c r="E1348" s="172"/>
      <c r="F1348" s="172"/>
      <c r="G1348" s="509" t="e">
        <f t="shared" si="27"/>
        <v>#DIV/0!</v>
      </c>
    </row>
    <row r="1349" spans="1:7" s="168" customFormat="1" ht="12.75" hidden="1">
      <c r="A1349" s="57"/>
      <c r="B1349" s="148"/>
      <c r="C1349" s="581" t="s">
        <v>137</v>
      </c>
      <c r="D1349" s="39"/>
      <c r="E1349" s="172"/>
      <c r="F1349" s="172"/>
      <c r="G1349" s="509" t="e">
        <f t="shared" si="27"/>
        <v>#DIV/0!</v>
      </c>
    </row>
    <row r="1350" spans="1:7" s="185" customFormat="1" ht="12.75" hidden="1">
      <c r="A1350" s="57"/>
      <c r="B1350" s="148"/>
      <c r="C1350" s="581" t="s">
        <v>138</v>
      </c>
      <c r="D1350" s="39"/>
      <c r="E1350" s="172"/>
      <c r="F1350" s="172"/>
      <c r="G1350" s="509" t="e">
        <f t="shared" si="27"/>
        <v>#DIV/0!</v>
      </c>
    </row>
    <row r="1351" spans="1:7" s="168" customFormat="1" ht="12.75" hidden="1">
      <c r="A1351" s="203"/>
      <c r="B1351" s="579"/>
      <c r="C1351" s="581" t="s">
        <v>954</v>
      </c>
      <c r="D1351" s="39"/>
      <c r="E1351" s="172"/>
      <c r="F1351" s="172"/>
      <c r="G1351" s="509" t="e">
        <f t="shared" si="27"/>
        <v>#DIV/0!</v>
      </c>
    </row>
    <row r="1352" spans="1:7" s="168" customFormat="1" ht="12.75" hidden="1">
      <c r="A1352" s="57"/>
      <c r="B1352" s="148"/>
      <c r="C1352" s="581" t="s">
        <v>139</v>
      </c>
      <c r="D1352" s="39"/>
      <c r="E1352" s="172"/>
      <c r="F1352" s="172"/>
      <c r="G1352" s="509" t="e">
        <f t="shared" si="27"/>
        <v>#DIV/0!</v>
      </c>
    </row>
    <row r="1353" spans="1:7" s="168" customFormat="1" ht="12.75" hidden="1">
      <c r="A1353" s="57"/>
      <c r="B1353" s="148"/>
      <c r="C1353" s="581" t="s">
        <v>140</v>
      </c>
      <c r="D1353" s="39"/>
      <c r="E1353" s="172"/>
      <c r="F1353" s="172"/>
      <c r="G1353" s="509" t="e">
        <f t="shared" si="27"/>
        <v>#DIV/0!</v>
      </c>
    </row>
    <row r="1354" spans="1:7" s="168" customFormat="1" ht="12.75" hidden="1">
      <c r="A1354" s="57"/>
      <c r="B1354" s="148"/>
      <c r="C1354" s="203" t="s">
        <v>684</v>
      </c>
      <c r="D1354" s="176">
        <v>38850</v>
      </c>
      <c r="E1354" s="176">
        <v>60500</v>
      </c>
      <c r="F1354" s="176">
        <f>SUM(F1355:F1358)</f>
        <v>0</v>
      </c>
      <c r="G1354" s="509">
        <f t="shared" si="27"/>
        <v>-1</v>
      </c>
    </row>
    <row r="1355" spans="1:7" s="168" customFormat="1" ht="12.75" hidden="1">
      <c r="A1355" s="57"/>
      <c r="B1355" s="148"/>
      <c r="C1355" s="581" t="s">
        <v>121</v>
      </c>
      <c r="D1355" s="39"/>
      <c r="E1355" s="172"/>
      <c r="F1355" s="172"/>
      <c r="G1355" s="509" t="e">
        <f t="shared" si="27"/>
        <v>#DIV/0!</v>
      </c>
    </row>
    <row r="1356" spans="1:7" s="168" customFormat="1" ht="12.75" hidden="1">
      <c r="A1356" s="57"/>
      <c r="B1356" s="148"/>
      <c r="C1356" s="581" t="s">
        <v>141</v>
      </c>
      <c r="D1356" s="39"/>
      <c r="E1356" s="172"/>
      <c r="F1356" s="172"/>
      <c r="G1356" s="509" t="e">
        <f t="shared" si="27"/>
        <v>#DIV/0!</v>
      </c>
    </row>
    <row r="1357" spans="1:7" s="185" customFormat="1" ht="12.75" hidden="1">
      <c r="A1357" s="57"/>
      <c r="B1357" s="148"/>
      <c r="C1357" s="581" t="s">
        <v>122</v>
      </c>
      <c r="D1357" s="39"/>
      <c r="E1357" s="172"/>
      <c r="F1357" s="172"/>
      <c r="G1357" s="509" t="e">
        <f t="shared" si="27"/>
        <v>#DIV/0!</v>
      </c>
    </row>
    <row r="1358" spans="1:7" s="185" customFormat="1" ht="12.75" hidden="1">
      <c r="A1358" s="203"/>
      <c r="B1358" s="579"/>
      <c r="C1358" s="521" t="s">
        <v>142</v>
      </c>
      <c r="D1358" s="39"/>
      <c r="E1358" s="172"/>
      <c r="F1358" s="172"/>
      <c r="G1358" s="509" t="e">
        <f t="shared" si="27"/>
        <v>#DIV/0!</v>
      </c>
    </row>
    <row r="1359" spans="1:7" s="168" customFormat="1" ht="12.75" hidden="1">
      <c r="A1359" s="203"/>
      <c r="B1359" s="579"/>
      <c r="C1359" s="197" t="s">
        <v>946</v>
      </c>
      <c r="D1359" s="176">
        <v>22200</v>
      </c>
      <c r="E1359" s="575">
        <v>0</v>
      </c>
      <c r="F1359" s="575">
        <v>0</v>
      </c>
      <c r="G1359" s="509" t="e">
        <f t="shared" si="27"/>
        <v>#DIV/0!</v>
      </c>
    </row>
    <row r="1360" spans="1:7" s="168" customFormat="1" ht="12.75" hidden="1">
      <c r="A1360" s="57"/>
      <c r="B1360" s="148"/>
      <c r="C1360" s="197" t="s">
        <v>685</v>
      </c>
      <c r="D1360" s="176">
        <f>SUM(D1361:D1364)</f>
        <v>320346</v>
      </c>
      <c r="E1360" s="176">
        <f>SUM(E1361:E1364)</f>
        <v>262626</v>
      </c>
      <c r="F1360" s="176">
        <f>SUM(F1361:F1364)</f>
        <v>0</v>
      </c>
      <c r="G1360" s="509">
        <f t="shared" si="27"/>
        <v>-1</v>
      </c>
    </row>
    <row r="1361" spans="1:7" s="168" customFormat="1" ht="12.75" hidden="1">
      <c r="A1361" s="57"/>
      <c r="B1361" s="148"/>
      <c r="C1361" s="521" t="s">
        <v>144</v>
      </c>
      <c r="D1361" s="39">
        <v>265512</v>
      </c>
      <c r="E1361" s="172">
        <v>262626</v>
      </c>
      <c r="F1361" s="172"/>
      <c r="G1361" s="509">
        <f t="shared" si="27"/>
        <v>-1</v>
      </c>
    </row>
    <row r="1362" spans="1:7" s="168" customFormat="1" ht="12.75" hidden="1">
      <c r="A1362" s="57"/>
      <c r="B1362" s="148"/>
      <c r="C1362" s="521" t="s">
        <v>143</v>
      </c>
      <c r="D1362" s="39"/>
      <c r="E1362" s="172"/>
      <c r="F1362" s="172"/>
      <c r="G1362" s="509" t="e">
        <f t="shared" si="27"/>
        <v>#DIV/0!</v>
      </c>
    </row>
    <row r="1363" spans="1:7" s="185" customFormat="1" ht="12.75" hidden="1">
      <c r="A1363" s="57"/>
      <c r="B1363" s="148"/>
      <c r="C1363" s="521" t="s">
        <v>145</v>
      </c>
      <c r="D1363" s="39"/>
      <c r="E1363" s="172"/>
      <c r="F1363" s="172"/>
      <c r="G1363" s="509" t="e">
        <f t="shared" si="27"/>
        <v>#DIV/0!</v>
      </c>
    </row>
    <row r="1364" spans="1:7" s="168" customFormat="1" ht="12.75" hidden="1">
      <c r="A1364" s="203"/>
      <c r="B1364" s="579"/>
      <c r="C1364" s="521" t="s">
        <v>686</v>
      </c>
      <c r="D1364" s="39">
        <v>54834</v>
      </c>
      <c r="E1364" s="172"/>
      <c r="F1364" s="172"/>
      <c r="G1364" s="509" t="e">
        <f t="shared" si="27"/>
        <v>#DIV/0!</v>
      </c>
    </row>
    <row r="1365" spans="1:7" s="185" customFormat="1" ht="12.75" hidden="1">
      <c r="A1365" s="57"/>
      <c r="B1365" s="148"/>
      <c r="C1365" s="571" t="s">
        <v>156</v>
      </c>
      <c r="D1365" s="176">
        <f>SUM(D1366)</f>
        <v>4000</v>
      </c>
      <c r="E1365" s="176">
        <f>SUM(E1366)</f>
        <v>4000</v>
      </c>
      <c r="F1365" s="176">
        <f>SUM(F1366)</f>
        <v>0</v>
      </c>
      <c r="G1365" s="509">
        <f t="shared" si="27"/>
        <v>-1</v>
      </c>
    </row>
    <row r="1366" spans="1:7" s="168" customFormat="1" ht="12.75" hidden="1">
      <c r="A1366" s="203"/>
      <c r="B1366" s="579"/>
      <c r="C1366" s="521" t="s">
        <v>147</v>
      </c>
      <c r="D1366" s="39">
        <v>4000</v>
      </c>
      <c r="E1366" s="172">
        <v>4000</v>
      </c>
      <c r="F1366" s="172"/>
      <c r="G1366" s="509">
        <f t="shared" si="27"/>
        <v>-1</v>
      </c>
    </row>
    <row r="1367" spans="1:7" s="168" customFormat="1" ht="12.75" hidden="1">
      <c r="A1367" s="57"/>
      <c r="B1367" s="148"/>
      <c r="C1367" s="571" t="s">
        <v>626</v>
      </c>
      <c r="D1367" s="176">
        <f>SUM(D1368:D1372)</f>
        <v>111000</v>
      </c>
      <c r="E1367" s="176">
        <f>SUM(E1368:E1372)</f>
        <v>110000</v>
      </c>
      <c r="F1367" s="176">
        <f>SUM(F1368:F1372)</f>
        <v>0</v>
      </c>
      <c r="G1367" s="509">
        <f t="shared" si="27"/>
        <v>-1</v>
      </c>
    </row>
    <row r="1368" spans="1:7" s="168" customFormat="1" ht="12.75" hidden="1">
      <c r="A1368" s="57"/>
      <c r="B1368" s="148"/>
      <c r="C1368" s="521" t="s">
        <v>155</v>
      </c>
      <c r="D1368" s="39"/>
      <c r="E1368" s="172"/>
      <c r="F1368" s="172"/>
      <c r="G1368" s="509" t="e">
        <f t="shared" si="27"/>
        <v>#DIV/0!</v>
      </c>
    </row>
    <row r="1369" spans="1:7" s="168" customFormat="1" ht="12.75" hidden="1">
      <c r="A1369" s="57"/>
      <c r="B1369" s="148"/>
      <c r="C1369" s="521" t="s">
        <v>149</v>
      </c>
      <c r="D1369" s="39"/>
      <c r="E1369" s="172"/>
      <c r="F1369" s="172"/>
      <c r="G1369" s="509" t="e">
        <f t="shared" si="27"/>
        <v>#DIV/0!</v>
      </c>
    </row>
    <row r="1370" spans="1:7" s="168" customFormat="1" ht="12.75" hidden="1">
      <c r="A1370" s="57"/>
      <c r="B1370" s="148"/>
      <c r="C1370" s="521" t="s">
        <v>944</v>
      </c>
      <c r="D1370" s="39">
        <v>111000</v>
      </c>
      <c r="E1370" s="172">
        <v>110000</v>
      </c>
      <c r="F1370" s="172"/>
      <c r="G1370" s="509">
        <f t="shared" si="27"/>
        <v>-1</v>
      </c>
    </row>
    <row r="1371" spans="1:7" s="168" customFormat="1" ht="12.75" hidden="1">
      <c r="A1371" s="57"/>
      <c r="B1371" s="148"/>
      <c r="C1371" s="521" t="s">
        <v>150</v>
      </c>
      <c r="D1371" s="39"/>
      <c r="E1371" s="172"/>
      <c r="F1371" s="172"/>
      <c r="G1371" s="509" t="e">
        <f t="shared" si="27"/>
        <v>#DIV/0!</v>
      </c>
    </row>
    <row r="1372" spans="1:7" s="168" customFormat="1" ht="12.75" hidden="1">
      <c r="A1372" s="57"/>
      <c r="B1372" s="148"/>
      <c r="C1372" s="521" t="s">
        <v>151</v>
      </c>
      <c r="D1372" s="39"/>
      <c r="E1372" s="172"/>
      <c r="F1372" s="172"/>
      <c r="G1372" s="509" t="e">
        <f t="shared" si="27"/>
        <v>#DIV/0!</v>
      </c>
    </row>
    <row r="1373" spans="1:7" s="185" customFormat="1" ht="26.25" customHeight="1">
      <c r="A1373" s="57" t="s">
        <v>588</v>
      </c>
      <c r="B1373" s="188" t="s">
        <v>840</v>
      </c>
      <c r="C1373" s="432" t="s">
        <v>768</v>
      </c>
      <c r="D1373" s="39">
        <f>SUM(D1374)</f>
        <v>50000</v>
      </c>
      <c r="E1373" s="39">
        <f>SUM(E1374)</f>
        <v>356000</v>
      </c>
      <c r="F1373" s="39">
        <f>SUM(F1374)</f>
        <v>2000000</v>
      </c>
      <c r="G1373" s="509">
        <f t="shared" si="27"/>
        <v>4.617977528089888</v>
      </c>
    </row>
    <row r="1374" spans="1:7" s="168" customFormat="1" ht="12.75" hidden="1">
      <c r="A1374" s="166"/>
      <c r="B1374" s="243"/>
      <c r="C1374" s="443" t="s">
        <v>687</v>
      </c>
      <c r="D1374" s="588">
        <f>SUM(D1375:D1378)</f>
        <v>50000</v>
      </c>
      <c r="E1374" s="176">
        <f>SUM(E1375:E1378)</f>
        <v>356000</v>
      </c>
      <c r="F1374" s="176">
        <f>SUM(F1375:F1378)</f>
        <v>2000000</v>
      </c>
      <c r="G1374" s="509">
        <f t="shared" si="27"/>
        <v>4.617977528089888</v>
      </c>
    </row>
    <row r="1375" spans="1:7" s="168" customFormat="1" ht="12.75" hidden="1">
      <c r="A1375" s="57"/>
      <c r="B1375" s="148"/>
      <c r="C1375" s="583" t="s">
        <v>262</v>
      </c>
      <c r="D1375" s="310">
        <v>50000</v>
      </c>
      <c r="E1375" s="172">
        <v>0</v>
      </c>
      <c r="F1375" s="172"/>
      <c r="G1375" s="509" t="e">
        <f t="shared" si="27"/>
        <v>#DIV/0!</v>
      </c>
    </row>
    <row r="1376" spans="1:7" s="168" customFormat="1" ht="12.75" hidden="1">
      <c r="A1376" s="57"/>
      <c r="B1376" s="148"/>
      <c r="C1376" s="583" t="s">
        <v>492</v>
      </c>
      <c r="D1376" s="310"/>
      <c r="E1376" s="172">
        <v>356000</v>
      </c>
      <c r="F1376" s="172"/>
      <c r="G1376" s="509">
        <f t="shared" si="27"/>
        <v>-1</v>
      </c>
    </row>
    <row r="1377" spans="1:7" s="168" customFormat="1" ht="22.5" hidden="1">
      <c r="A1377" s="57"/>
      <c r="B1377" s="148"/>
      <c r="C1377" s="702" t="s">
        <v>1030</v>
      </c>
      <c r="D1377" s="310"/>
      <c r="E1377" s="172"/>
      <c r="F1377" s="172">
        <v>2000000</v>
      </c>
      <c r="G1377" s="509" t="e">
        <f t="shared" si="27"/>
        <v>#DIV/0!</v>
      </c>
    </row>
    <row r="1378" spans="1:7" s="168" customFormat="1" ht="12.75" hidden="1">
      <c r="A1378" s="57"/>
      <c r="B1378" s="148"/>
      <c r="C1378" s="583"/>
      <c r="D1378" s="310"/>
      <c r="E1378" s="172">
        <v>0</v>
      </c>
      <c r="F1378" s="172"/>
      <c r="G1378" s="509" t="e">
        <f t="shared" si="27"/>
        <v>#DIV/0!</v>
      </c>
    </row>
    <row r="1379" spans="1:7" s="168" customFormat="1" ht="13.5" hidden="1" thickBot="1">
      <c r="A1379" s="600"/>
      <c r="B1379" s="600"/>
      <c r="C1379" s="600" t="s">
        <v>252</v>
      </c>
      <c r="D1379" s="601"/>
      <c r="E1379" s="602"/>
      <c r="F1379" s="602"/>
      <c r="G1379" s="509" t="e">
        <f t="shared" si="27"/>
        <v>#DIV/0!</v>
      </c>
    </row>
    <row r="1380" spans="1:7" s="185" customFormat="1" ht="12.75">
      <c r="A1380" s="173" t="s">
        <v>918</v>
      </c>
      <c r="B1380" s="258"/>
      <c r="C1380" s="441" t="s">
        <v>697</v>
      </c>
      <c r="D1380" s="589">
        <f>D1381+D1396+D1476</f>
        <v>2944554.1100000003</v>
      </c>
      <c r="E1380" s="589">
        <f>E1381+E1396+E1476</f>
        <v>2758752.5</v>
      </c>
      <c r="F1380" s="589">
        <f>F1381+F1396+F1476</f>
        <v>3036363</v>
      </c>
      <c r="G1380" s="529">
        <f t="shared" si="27"/>
        <v>0.10062899807068594</v>
      </c>
    </row>
    <row r="1381" spans="1:7" s="168" customFormat="1" ht="12.75">
      <c r="A1381" s="57" t="s">
        <v>918</v>
      </c>
      <c r="B1381" s="188" t="s">
        <v>838</v>
      </c>
      <c r="C1381" s="57" t="s">
        <v>673</v>
      </c>
      <c r="D1381" s="522">
        <f>SUM(D1382,D1391:D1395)</f>
        <v>1766026.11</v>
      </c>
      <c r="E1381" s="522">
        <f>SUM(E1382,E1391:E1395)</f>
        <v>1835758.5</v>
      </c>
      <c r="F1381" s="522">
        <v>2106363</v>
      </c>
      <c r="G1381" s="509">
        <f t="shared" si="27"/>
        <v>0.1474074612755436</v>
      </c>
    </row>
    <row r="1382" spans="1:7" s="168" customFormat="1" ht="12.75" hidden="1">
      <c r="A1382" s="203"/>
      <c r="B1382" s="250"/>
      <c r="C1382" s="571" t="s">
        <v>674</v>
      </c>
      <c r="D1382" s="588">
        <f>SUM(D1383:D1390)</f>
        <v>1322866</v>
      </c>
      <c r="E1382" s="176">
        <f>SUM(E1383:E1390)</f>
        <v>1375100</v>
      </c>
      <c r="F1382" s="176">
        <f>SUM(F1383:F1390)</f>
        <v>0</v>
      </c>
      <c r="G1382" s="509">
        <f t="shared" si="27"/>
        <v>-1</v>
      </c>
    </row>
    <row r="1383" spans="1:7" s="168" customFormat="1" ht="12.75" hidden="1">
      <c r="A1383" s="57"/>
      <c r="B1383" s="148"/>
      <c r="C1383" s="286" t="s">
        <v>126</v>
      </c>
      <c r="D1383" s="310">
        <v>1315366</v>
      </c>
      <c r="E1383" s="172">
        <v>1375100</v>
      </c>
      <c r="F1383" s="172"/>
      <c r="G1383" s="509">
        <f t="shared" si="27"/>
        <v>-1</v>
      </c>
    </row>
    <row r="1384" spans="1:7" s="168" customFormat="1" ht="12.75" hidden="1">
      <c r="A1384" s="57"/>
      <c r="B1384" s="148"/>
      <c r="C1384" s="286" t="s">
        <v>253</v>
      </c>
      <c r="D1384" s="310"/>
      <c r="E1384" s="172"/>
      <c r="F1384" s="172"/>
      <c r="G1384" s="509" t="e">
        <f t="shared" si="27"/>
        <v>#DIV/0!</v>
      </c>
    </row>
    <row r="1385" spans="1:7" s="168" customFormat="1" ht="12.75" hidden="1">
      <c r="A1385" s="57"/>
      <c r="B1385" s="148"/>
      <c r="C1385" s="286" t="s">
        <v>123</v>
      </c>
      <c r="D1385" s="310"/>
      <c r="E1385" s="172"/>
      <c r="F1385" s="172"/>
      <c r="G1385" s="509" t="e">
        <f t="shared" si="27"/>
        <v>#DIV/0!</v>
      </c>
    </row>
    <row r="1386" spans="1:7" s="168" customFormat="1" ht="12.75" hidden="1">
      <c r="A1386" s="57"/>
      <c r="B1386" s="148"/>
      <c r="C1386" s="286" t="s">
        <v>124</v>
      </c>
      <c r="D1386" s="310"/>
      <c r="E1386" s="172"/>
      <c r="F1386" s="172"/>
      <c r="G1386" s="509" t="e">
        <f t="shared" si="27"/>
        <v>#DIV/0!</v>
      </c>
    </row>
    <row r="1387" spans="1:7" s="168" customFormat="1" ht="12.75" hidden="1">
      <c r="A1387" s="57"/>
      <c r="B1387" s="148"/>
      <c r="C1387" s="286" t="s">
        <v>125</v>
      </c>
      <c r="D1387" s="310"/>
      <c r="E1387" s="172"/>
      <c r="F1387" s="172"/>
      <c r="G1387" s="509" t="e">
        <f t="shared" si="27"/>
        <v>#DIV/0!</v>
      </c>
    </row>
    <row r="1388" spans="1:7" s="168" customFormat="1" ht="12.75" hidden="1">
      <c r="A1388" s="57"/>
      <c r="B1388" s="148"/>
      <c r="C1388" s="286" t="s">
        <v>625</v>
      </c>
      <c r="D1388" s="310"/>
      <c r="E1388" s="172"/>
      <c r="F1388" s="172"/>
      <c r="G1388" s="509" t="e">
        <f t="shared" si="27"/>
        <v>#DIV/0!</v>
      </c>
    </row>
    <row r="1389" spans="1:7" s="168" customFormat="1" ht="12.75" hidden="1">
      <c r="A1389" s="57"/>
      <c r="B1389" s="148"/>
      <c r="C1389" s="286" t="s">
        <v>71</v>
      </c>
      <c r="D1389" s="310"/>
      <c r="E1389" s="172"/>
      <c r="F1389" s="172"/>
      <c r="G1389" s="509" t="e">
        <f t="shared" si="27"/>
        <v>#DIV/0!</v>
      </c>
    </row>
    <row r="1390" spans="1:7" s="168" customFormat="1" ht="12.75" hidden="1">
      <c r="A1390" s="57"/>
      <c r="B1390" s="148"/>
      <c r="C1390" s="286" t="s">
        <v>128</v>
      </c>
      <c r="D1390" s="310">
        <v>7500</v>
      </c>
      <c r="E1390" s="172"/>
      <c r="F1390" s="172"/>
      <c r="G1390" s="509" t="e">
        <f t="shared" si="27"/>
        <v>#DIV/0!</v>
      </c>
    </row>
    <row r="1391" spans="1:7" s="168" customFormat="1" ht="12.75" hidden="1">
      <c r="A1391" s="57"/>
      <c r="B1391" s="148"/>
      <c r="C1391" s="197" t="s">
        <v>72</v>
      </c>
      <c r="D1391" s="310"/>
      <c r="E1391" s="172"/>
      <c r="F1391" s="172"/>
      <c r="G1391" s="509" t="e">
        <f t="shared" si="27"/>
        <v>#DIV/0!</v>
      </c>
    </row>
    <row r="1392" spans="1:7" s="168" customFormat="1" ht="12.75" hidden="1">
      <c r="A1392" s="57"/>
      <c r="B1392" s="148"/>
      <c r="C1392" s="197" t="s">
        <v>254</v>
      </c>
      <c r="D1392" s="310"/>
      <c r="E1392" s="172"/>
      <c r="F1392" s="172"/>
      <c r="G1392" s="509" t="e">
        <f t="shared" si="27"/>
        <v>#DIV/0!</v>
      </c>
    </row>
    <row r="1393" spans="1:7" s="168" customFormat="1" ht="12.75" hidden="1">
      <c r="A1393" s="203"/>
      <c r="B1393" s="250"/>
      <c r="C1393" s="571" t="s">
        <v>675</v>
      </c>
      <c r="D1393" s="588"/>
      <c r="E1393" s="575"/>
      <c r="F1393" s="575"/>
      <c r="G1393" s="509" t="e">
        <f t="shared" si="27"/>
        <v>#DIV/0!</v>
      </c>
    </row>
    <row r="1394" spans="1:7" s="168" customFormat="1" ht="12.75" hidden="1">
      <c r="A1394" s="203"/>
      <c r="B1394" s="250"/>
      <c r="C1394" s="571" t="s">
        <v>676</v>
      </c>
      <c r="D1394" s="588">
        <f>D1382*0.33</f>
        <v>436545.78</v>
      </c>
      <c r="E1394" s="176">
        <f>E1382*0.33</f>
        <v>453783</v>
      </c>
      <c r="F1394" s="176">
        <f>F1382*0.33</f>
        <v>0</v>
      </c>
      <c r="G1394" s="509">
        <f t="shared" si="27"/>
        <v>-1</v>
      </c>
    </row>
    <row r="1395" spans="1:7" s="168" customFormat="1" ht="12.75" hidden="1">
      <c r="A1395" s="203"/>
      <c r="B1395" s="250"/>
      <c r="C1395" s="571" t="s">
        <v>677</v>
      </c>
      <c r="D1395" s="588">
        <f>D1382*0.005</f>
        <v>6614.33</v>
      </c>
      <c r="E1395" s="176">
        <f>E1382*0.005</f>
        <v>6875.5</v>
      </c>
      <c r="F1395" s="176">
        <f>F1382*0.005</f>
        <v>0</v>
      </c>
      <c r="G1395" s="509">
        <f t="shared" si="27"/>
        <v>-1</v>
      </c>
    </row>
    <row r="1396" spans="1:7" s="168" customFormat="1" ht="12.75">
      <c r="A1396" s="57" t="s">
        <v>918</v>
      </c>
      <c r="B1396" s="188" t="s">
        <v>839</v>
      </c>
      <c r="C1396" s="57" t="s">
        <v>678</v>
      </c>
      <c r="D1396" s="522">
        <f>D1397+D1412+D1418+D1426+D1440+D1447+D1454+D1459+D1460+D1465+D1468+D1474</f>
        <v>978528</v>
      </c>
      <c r="E1396" s="522">
        <f>E1397+E1412+E1418+E1426+E1440+E1447+E1454+E1459+E1460+E1465+E1468+E1474</f>
        <v>922994</v>
      </c>
      <c r="F1396" s="522">
        <v>930000</v>
      </c>
      <c r="G1396" s="509">
        <f t="shared" si="27"/>
        <v>0.00759051521461678</v>
      </c>
    </row>
    <row r="1397" spans="1:7" s="168" customFormat="1" ht="12.75" hidden="1">
      <c r="A1397" s="203"/>
      <c r="B1397" s="250"/>
      <c r="C1397" s="203" t="s">
        <v>940</v>
      </c>
      <c r="D1397" s="588">
        <v>36900</v>
      </c>
      <c r="E1397" s="176">
        <v>36300</v>
      </c>
      <c r="F1397" s="176">
        <f>SUM(F1398:F1411)</f>
        <v>0</v>
      </c>
      <c r="G1397" s="509">
        <f t="shared" si="27"/>
        <v>-1</v>
      </c>
    </row>
    <row r="1398" spans="1:7" s="168" customFormat="1" ht="12.75" hidden="1">
      <c r="A1398" s="57"/>
      <c r="B1398" s="188"/>
      <c r="C1398" s="581" t="s">
        <v>73</v>
      </c>
      <c r="D1398" s="310"/>
      <c r="E1398" s="172"/>
      <c r="F1398" s="172"/>
      <c r="G1398" s="509" t="e">
        <f t="shared" si="27"/>
        <v>#DIV/0!</v>
      </c>
    </row>
    <row r="1399" spans="1:7" s="168" customFormat="1" ht="12.75" hidden="1">
      <c r="A1399" s="57"/>
      <c r="B1399" s="188"/>
      <c r="C1399" s="581" t="s">
        <v>74</v>
      </c>
      <c r="D1399" s="310"/>
      <c r="E1399" s="172"/>
      <c r="F1399" s="172"/>
      <c r="G1399" s="509" t="e">
        <f t="shared" si="27"/>
        <v>#DIV/0!</v>
      </c>
    </row>
    <row r="1400" spans="1:7" s="168" customFormat="1" ht="12.75" hidden="1">
      <c r="A1400" s="57"/>
      <c r="B1400" s="188"/>
      <c r="C1400" s="581" t="s">
        <v>75</v>
      </c>
      <c r="D1400" s="310"/>
      <c r="E1400" s="172"/>
      <c r="F1400" s="172"/>
      <c r="G1400" s="509" t="e">
        <f t="shared" si="27"/>
        <v>#DIV/0!</v>
      </c>
    </row>
    <row r="1401" spans="1:7" s="168" customFormat="1" ht="12.75" hidden="1">
      <c r="A1401" s="57"/>
      <c r="B1401" s="188"/>
      <c r="C1401" s="581" t="s">
        <v>76</v>
      </c>
      <c r="D1401" s="310"/>
      <c r="E1401" s="172"/>
      <c r="F1401" s="172"/>
      <c r="G1401" s="509" t="e">
        <f t="shared" si="27"/>
        <v>#DIV/0!</v>
      </c>
    </row>
    <row r="1402" spans="1:7" s="168" customFormat="1" ht="12.75" hidden="1">
      <c r="A1402" s="57"/>
      <c r="B1402" s="188"/>
      <c r="C1402" s="581" t="s">
        <v>77</v>
      </c>
      <c r="D1402" s="310"/>
      <c r="E1402" s="172"/>
      <c r="F1402" s="172"/>
      <c r="G1402" s="509" t="e">
        <f t="shared" si="27"/>
        <v>#DIV/0!</v>
      </c>
    </row>
    <row r="1403" spans="1:7" s="168" customFormat="1" ht="12.75" hidden="1">
      <c r="A1403" s="57"/>
      <c r="B1403" s="188"/>
      <c r="C1403" s="581" t="s">
        <v>248</v>
      </c>
      <c r="D1403" s="310"/>
      <c r="E1403" s="172"/>
      <c r="F1403" s="172"/>
      <c r="G1403" s="509" t="e">
        <f t="shared" si="27"/>
        <v>#DIV/0!</v>
      </c>
    </row>
    <row r="1404" spans="1:7" s="168" customFormat="1" ht="12.75" hidden="1">
      <c r="A1404" s="57"/>
      <c r="B1404" s="188"/>
      <c r="C1404" s="581" t="s">
        <v>78</v>
      </c>
      <c r="D1404" s="310"/>
      <c r="E1404" s="172"/>
      <c r="F1404" s="172"/>
      <c r="G1404" s="509" t="e">
        <f t="shared" si="27"/>
        <v>#DIV/0!</v>
      </c>
    </row>
    <row r="1405" spans="1:7" s="168" customFormat="1" ht="12.75" hidden="1">
      <c r="A1405" s="57"/>
      <c r="B1405" s="188"/>
      <c r="C1405" s="581" t="s">
        <v>79</v>
      </c>
      <c r="D1405" s="310"/>
      <c r="E1405" s="172"/>
      <c r="F1405" s="172"/>
      <c r="G1405" s="509" t="e">
        <f t="shared" si="27"/>
        <v>#DIV/0!</v>
      </c>
    </row>
    <row r="1406" spans="1:7" s="168" customFormat="1" ht="12.75" hidden="1">
      <c r="A1406" s="57"/>
      <c r="B1406" s="188"/>
      <c r="C1406" s="581" t="s">
        <v>80</v>
      </c>
      <c r="D1406" s="310"/>
      <c r="E1406" s="172"/>
      <c r="F1406" s="172"/>
      <c r="G1406" s="509" t="e">
        <f aca="true" t="shared" si="28" ref="G1406:G1469">(F1406-E1406)/E1406</f>
        <v>#DIV/0!</v>
      </c>
    </row>
    <row r="1407" spans="1:7" s="168" customFormat="1" ht="12.75" hidden="1">
      <c r="A1407" s="57"/>
      <c r="B1407" s="188"/>
      <c r="C1407" s="581" t="s">
        <v>81</v>
      </c>
      <c r="D1407" s="310"/>
      <c r="E1407" s="172"/>
      <c r="F1407" s="172"/>
      <c r="G1407" s="509" t="e">
        <f t="shared" si="28"/>
        <v>#DIV/0!</v>
      </c>
    </row>
    <row r="1408" spans="1:7" s="168" customFormat="1" ht="12.75" hidden="1">
      <c r="A1408" s="57"/>
      <c r="B1408" s="188"/>
      <c r="C1408" s="581" t="s">
        <v>82</v>
      </c>
      <c r="D1408" s="310"/>
      <c r="E1408" s="172"/>
      <c r="F1408" s="172"/>
      <c r="G1408" s="509" t="e">
        <f t="shared" si="28"/>
        <v>#DIV/0!</v>
      </c>
    </row>
    <row r="1409" spans="1:7" s="168" customFormat="1" ht="12.75" hidden="1">
      <c r="A1409" s="57"/>
      <c r="B1409" s="188"/>
      <c r="C1409" s="581" t="s">
        <v>129</v>
      </c>
      <c r="D1409" s="310"/>
      <c r="E1409" s="172"/>
      <c r="F1409" s="172"/>
      <c r="G1409" s="509" t="e">
        <f t="shared" si="28"/>
        <v>#DIV/0!</v>
      </c>
    </row>
    <row r="1410" spans="1:7" s="168" customFormat="1" ht="12.75" hidden="1">
      <c r="A1410" s="57"/>
      <c r="B1410" s="188"/>
      <c r="C1410" s="581" t="s">
        <v>83</v>
      </c>
      <c r="D1410" s="310"/>
      <c r="E1410" s="172"/>
      <c r="F1410" s="172"/>
      <c r="G1410" s="509" t="e">
        <f t="shared" si="28"/>
        <v>#DIV/0!</v>
      </c>
    </row>
    <row r="1411" spans="1:7" s="168" customFormat="1" ht="12.75" hidden="1">
      <c r="A1411" s="57"/>
      <c r="B1411" s="188"/>
      <c r="C1411" s="581" t="s">
        <v>84</v>
      </c>
      <c r="D1411" s="310"/>
      <c r="E1411" s="172"/>
      <c r="F1411" s="172"/>
      <c r="G1411" s="509" t="e">
        <f t="shared" si="28"/>
        <v>#DIV/0!</v>
      </c>
    </row>
    <row r="1412" spans="1:7" s="168" customFormat="1" ht="12.75" hidden="1">
      <c r="A1412" s="57"/>
      <c r="B1412" s="188"/>
      <c r="C1412" s="197" t="s">
        <v>679</v>
      </c>
      <c r="D1412" s="588">
        <v>6000</v>
      </c>
      <c r="E1412" s="176">
        <v>6000</v>
      </c>
      <c r="F1412" s="176">
        <f>SUM(F1413:F1417)</f>
        <v>0</v>
      </c>
      <c r="G1412" s="509">
        <f t="shared" si="28"/>
        <v>-1</v>
      </c>
    </row>
    <row r="1413" spans="1:7" s="168" customFormat="1" ht="12.75" hidden="1">
      <c r="A1413" s="57"/>
      <c r="B1413" s="188"/>
      <c r="C1413" s="581" t="s">
        <v>85</v>
      </c>
      <c r="D1413" s="310"/>
      <c r="E1413" s="172"/>
      <c r="F1413" s="172"/>
      <c r="G1413" s="509" t="e">
        <f t="shared" si="28"/>
        <v>#DIV/0!</v>
      </c>
    </row>
    <row r="1414" spans="1:7" s="168" customFormat="1" ht="12.75" hidden="1">
      <c r="A1414" s="57"/>
      <c r="B1414" s="188"/>
      <c r="C1414" s="581" t="s">
        <v>86</v>
      </c>
      <c r="D1414" s="310"/>
      <c r="E1414" s="172"/>
      <c r="F1414" s="172"/>
      <c r="G1414" s="509" t="e">
        <f t="shared" si="28"/>
        <v>#DIV/0!</v>
      </c>
    </row>
    <row r="1415" spans="1:7" s="168" customFormat="1" ht="12.75" hidden="1">
      <c r="A1415" s="57"/>
      <c r="B1415" s="188"/>
      <c r="C1415" s="581" t="s">
        <v>87</v>
      </c>
      <c r="D1415" s="310"/>
      <c r="E1415" s="172"/>
      <c r="F1415" s="172"/>
      <c r="G1415" s="509" t="e">
        <f t="shared" si="28"/>
        <v>#DIV/0!</v>
      </c>
    </row>
    <row r="1416" spans="1:7" s="168" customFormat="1" ht="12.75" hidden="1">
      <c r="A1416" s="57"/>
      <c r="B1416" s="188"/>
      <c r="C1416" s="581" t="s">
        <v>88</v>
      </c>
      <c r="D1416" s="310"/>
      <c r="E1416" s="172"/>
      <c r="F1416" s="172"/>
      <c r="G1416" s="509" t="e">
        <f t="shared" si="28"/>
        <v>#DIV/0!</v>
      </c>
    </row>
    <row r="1417" spans="1:7" s="168" customFormat="1" ht="12.75" hidden="1">
      <c r="A1417" s="57"/>
      <c r="B1417" s="188"/>
      <c r="C1417" s="581" t="s">
        <v>89</v>
      </c>
      <c r="D1417" s="310"/>
      <c r="E1417" s="172"/>
      <c r="F1417" s="172"/>
      <c r="G1417" s="509" t="e">
        <f t="shared" si="28"/>
        <v>#DIV/0!</v>
      </c>
    </row>
    <row r="1418" spans="1:7" s="168" customFormat="1" ht="12.75" hidden="1">
      <c r="A1418" s="57"/>
      <c r="B1418" s="188"/>
      <c r="C1418" s="203" t="s">
        <v>680</v>
      </c>
      <c r="D1418" s="588">
        <v>19000</v>
      </c>
      <c r="E1418" s="176">
        <v>22000</v>
      </c>
      <c r="F1418" s="176">
        <f>SUM(F1419:F1424)</f>
        <v>0</v>
      </c>
      <c r="G1418" s="509">
        <f t="shared" si="28"/>
        <v>-1</v>
      </c>
    </row>
    <row r="1419" spans="1:7" s="168" customFormat="1" ht="12.75" hidden="1">
      <c r="A1419" s="57"/>
      <c r="B1419" s="188"/>
      <c r="C1419" s="581" t="s">
        <v>943</v>
      </c>
      <c r="D1419" s="310"/>
      <c r="E1419" s="172"/>
      <c r="F1419" s="172"/>
      <c r="G1419" s="509" t="e">
        <f t="shared" si="28"/>
        <v>#DIV/0!</v>
      </c>
    </row>
    <row r="1420" spans="1:7" s="168" customFormat="1" ht="12.75" hidden="1">
      <c r="A1420" s="57"/>
      <c r="B1420" s="188"/>
      <c r="C1420" s="581" t="s">
        <v>90</v>
      </c>
      <c r="D1420" s="310"/>
      <c r="E1420" s="172"/>
      <c r="F1420" s="172"/>
      <c r="G1420" s="509" t="e">
        <f t="shared" si="28"/>
        <v>#DIV/0!</v>
      </c>
    </row>
    <row r="1421" spans="1:7" s="168" customFormat="1" ht="12.75" hidden="1">
      <c r="A1421" s="57"/>
      <c r="B1421" s="148"/>
      <c r="C1421" s="581" t="s">
        <v>130</v>
      </c>
      <c r="D1421" s="310"/>
      <c r="E1421" s="172"/>
      <c r="F1421" s="172"/>
      <c r="G1421" s="509" t="e">
        <f t="shared" si="28"/>
        <v>#DIV/0!</v>
      </c>
    </row>
    <row r="1422" spans="1:7" s="168" customFormat="1" ht="12.75" hidden="1">
      <c r="A1422" s="57"/>
      <c r="B1422" s="148"/>
      <c r="C1422" s="581" t="s">
        <v>941</v>
      </c>
      <c r="D1422" s="310"/>
      <c r="E1422" s="172"/>
      <c r="F1422" s="172"/>
      <c r="G1422" s="509" t="e">
        <f t="shared" si="28"/>
        <v>#DIV/0!</v>
      </c>
    </row>
    <row r="1423" spans="1:7" s="168" customFormat="1" ht="12.75" hidden="1">
      <c r="A1423" s="57"/>
      <c r="B1423" s="148"/>
      <c r="C1423" s="581" t="s">
        <v>131</v>
      </c>
      <c r="D1423" s="310"/>
      <c r="E1423" s="172"/>
      <c r="F1423" s="172"/>
      <c r="G1423" s="509" t="e">
        <f t="shared" si="28"/>
        <v>#DIV/0!</v>
      </c>
    </row>
    <row r="1424" spans="1:7" s="185" customFormat="1" ht="12.75" hidden="1">
      <c r="A1424" s="57"/>
      <c r="B1424" s="188"/>
      <c r="C1424" s="581" t="s">
        <v>942</v>
      </c>
      <c r="D1424" s="310"/>
      <c r="E1424" s="172"/>
      <c r="F1424" s="172"/>
      <c r="G1424" s="509" t="e">
        <f t="shared" si="28"/>
        <v>#DIV/0!</v>
      </c>
    </row>
    <row r="1425" spans="1:7" s="168" customFormat="1" ht="12.75" hidden="1">
      <c r="A1425" s="57"/>
      <c r="B1425" s="188"/>
      <c r="C1425" s="581" t="s">
        <v>255</v>
      </c>
      <c r="D1425" s="310"/>
      <c r="E1425" s="172"/>
      <c r="F1425" s="172"/>
      <c r="G1425" s="509" t="e">
        <f t="shared" si="28"/>
        <v>#DIV/0!</v>
      </c>
    </row>
    <row r="1426" spans="1:7" s="168" customFormat="1" ht="12.75" hidden="1">
      <c r="A1426" s="57"/>
      <c r="B1426" s="188"/>
      <c r="C1426" s="571" t="s">
        <v>681</v>
      </c>
      <c r="D1426" s="588">
        <v>334000</v>
      </c>
      <c r="E1426" s="176">
        <v>334000</v>
      </c>
      <c r="F1426" s="176">
        <f>SUM(F1427:F1439)</f>
        <v>0</v>
      </c>
      <c r="G1426" s="509">
        <f t="shared" si="28"/>
        <v>-1</v>
      </c>
    </row>
    <row r="1427" spans="1:7" s="168" customFormat="1" ht="12.75" hidden="1">
      <c r="A1427" s="203"/>
      <c r="B1427" s="250"/>
      <c r="C1427" s="581" t="s">
        <v>91</v>
      </c>
      <c r="D1427" s="588"/>
      <c r="E1427" s="575"/>
      <c r="F1427" s="575"/>
      <c r="G1427" s="509" t="e">
        <f t="shared" si="28"/>
        <v>#DIV/0!</v>
      </c>
    </row>
    <row r="1428" spans="1:7" s="168" customFormat="1" ht="12.75" hidden="1">
      <c r="A1428" s="57"/>
      <c r="B1428" s="148"/>
      <c r="C1428" s="581" t="s">
        <v>791</v>
      </c>
      <c r="D1428" s="310"/>
      <c r="E1428" s="172"/>
      <c r="F1428" s="172"/>
      <c r="G1428" s="509" t="e">
        <f t="shared" si="28"/>
        <v>#DIV/0!</v>
      </c>
    </row>
    <row r="1429" spans="1:7" s="168" customFormat="1" ht="12.75" hidden="1">
      <c r="A1429" s="57"/>
      <c r="B1429" s="148"/>
      <c r="C1429" s="581" t="s">
        <v>92</v>
      </c>
      <c r="D1429" s="310"/>
      <c r="E1429" s="172"/>
      <c r="F1429" s="172"/>
      <c r="G1429" s="509" t="e">
        <f t="shared" si="28"/>
        <v>#DIV/0!</v>
      </c>
    </row>
    <row r="1430" spans="1:7" s="168" customFormat="1" ht="12.75" hidden="1">
      <c r="A1430" s="203"/>
      <c r="B1430" s="579"/>
      <c r="C1430" s="581" t="s">
        <v>132</v>
      </c>
      <c r="D1430" s="588"/>
      <c r="E1430" s="575"/>
      <c r="F1430" s="575"/>
      <c r="G1430" s="509" t="e">
        <f t="shared" si="28"/>
        <v>#DIV/0!</v>
      </c>
    </row>
    <row r="1431" spans="1:7" s="168" customFormat="1" ht="12.75" hidden="1">
      <c r="A1431" s="57"/>
      <c r="B1431" s="148"/>
      <c r="C1431" s="581" t="s">
        <v>93</v>
      </c>
      <c r="D1431" s="310"/>
      <c r="E1431" s="172"/>
      <c r="F1431" s="172"/>
      <c r="G1431" s="509" t="e">
        <f t="shared" si="28"/>
        <v>#DIV/0!</v>
      </c>
    </row>
    <row r="1432" spans="1:7" s="168" customFormat="1" ht="12.75" hidden="1">
      <c r="A1432" s="57"/>
      <c r="B1432" s="148"/>
      <c r="C1432" s="581" t="s">
        <v>94</v>
      </c>
      <c r="D1432" s="310"/>
      <c r="E1432" s="172"/>
      <c r="F1432" s="172"/>
      <c r="G1432" s="509" t="e">
        <f t="shared" si="28"/>
        <v>#DIV/0!</v>
      </c>
    </row>
    <row r="1433" spans="1:7" s="168" customFormat="1" ht="12.75" hidden="1">
      <c r="A1433" s="203"/>
      <c r="B1433" s="579"/>
      <c r="C1433" s="581" t="s">
        <v>95</v>
      </c>
      <c r="D1433" s="588"/>
      <c r="E1433" s="575"/>
      <c r="F1433" s="575"/>
      <c r="G1433" s="509" t="e">
        <f t="shared" si="28"/>
        <v>#DIV/0!</v>
      </c>
    </row>
    <row r="1434" spans="1:7" s="168" customFormat="1" ht="12.75" hidden="1">
      <c r="A1434" s="57"/>
      <c r="B1434" s="148"/>
      <c r="C1434" s="581" t="s">
        <v>98</v>
      </c>
      <c r="D1434" s="310"/>
      <c r="E1434" s="172"/>
      <c r="F1434" s="172"/>
      <c r="G1434" s="509" t="e">
        <f t="shared" si="28"/>
        <v>#DIV/0!</v>
      </c>
    </row>
    <row r="1435" spans="1:7" s="168" customFormat="1" ht="12.75" hidden="1">
      <c r="A1435" s="57"/>
      <c r="B1435" s="148"/>
      <c r="C1435" s="581" t="s">
        <v>96</v>
      </c>
      <c r="D1435" s="310"/>
      <c r="E1435" s="172"/>
      <c r="F1435" s="172"/>
      <c r="G1435" s="509" t="e">
        <f t="shared" si="28"/>
        <v>#DIV/0!</v>
      </c>
    </row>
    <row r="1436" spans="1:7" s="168" customFormat="1" ht="12.75" hidden="1">
      <c r="A1436" s="57"/>
      <c r="B1436" s="148"/>
      <c r="C1436" s="581" t="s">
        <v>97</v>
      </c>
      <c r="D1436" s="310"/>
      <c r="E1436" s="172"/>
      <c r="F1436" s="172"/>
      <c r="G1436" s="509" t="e">
        <f t="shared" si="28"/>
        <v>#DIV/0!</v>
      </c>
    </row>
    <row r="1437" spans="1:7" s="168" customFormat="1" ht="12.75" hidden="1">
      <c r="A1437" s="57"/>
      <c r="B1437" s="148"/>
      <c r="C1437" s="581" t="s">
        <v>115</v>
      </c>
      <c r="D1437" s="310"/>
      <c r="E1437" s="172"/>
      <c r="F1437" s="172"/>
      <c r="G1437" s="509" t="e">
        <f t="shared" si="28"/>
        <v>#DIV/0!</v>
      </c>
    </row>
    <row r="1438" spans="1:7" s="168" customFormat="1" ht="12.75" hidden="1">
      <c r="A1438" s="57"/>
      <c r="B1438" s="148"/>
      <c r="C1438" s="521" t="s">
        <v>133</v>
      </c>
      <c r="D1438" s="310"/>
      <c r="E1438" s="172"/>
      <c r="F1438" s="172"/>
      <c r="G1438" s="509" t="e">
        <f t="shared" si="28"/>
        <v>#DIV/0!</v>
      </c>
    </row>
    <row r="1439" spans="1:7" s="168" customFormat="1" ht="12.75" hidden="1">
      <c r="A1439" s="57"/>
      <c r="B1439" s="148"/>
      <c r="C1439" s="521" t="s">
        <v>134</v>
      </c>
      <c r="D1439" s="310"/>
      <c r="E1439" s="172"/>
      <c r="F1439" s="172"/>
      <c r="G1439" s="509" t="e">
        <f t="shared" si="28"/>
        <v>#DIV/0!</v>
      </c>
    </row>
    <row r="1440" spans="1:7" s="168" customFormat="1" ht="12.75" hidden="1">
      <c r="A1440" s="57"/>
      <c r="B1440" s="148"/>
      <c r="C1440" s="197" t="s">
        <v>682</v>
      </c>
      <c r="D1440" s="588">
        <v>10000</v>
      </c>
      <c r="E1440" s="176">
        <v>10000</v>
      </c>
      <c r="F1440" s="176">
        <f>SUM(F1441:F1446)</f>
        <v>0</v>
      </c>
      <c r="G1440" s="509">
        <f t="shared" si="28"/>
        <v>-1</v>
      </c>
    </row>
    <row r="1441" spans="1:7" s="168" customFormat="1" ht="12.75" hidden="1">
      <c r="A1441" s="57"/>
      <c r="B1441" s="148"/>
      <c r="C1441" s="581" t="s">
        <v>116</v>
      </c>
      <c r="D1441" s="310"/>
      <c r="E1441" s="172"/>
      <c r="F1441" s="172"/>
      <c r="G1441" s="509" t="e">
        <f t="shared" si="28"/>
        <v>#DIV/0!</v>
      </c>
    </row>
    <row r="1442" spans="1:7" s="168" customFormat="1" ht="12.75" hidden="1">
      <c r="A1442" s="203"/>
      <c r="B1442" s="579"/>
      <c r="C1442" s="581" t="s">
        <v>117</v>
      </c>
      <c r="D1442" s="588"/>
      <c r="E1442" s="575"/>
      <c r="F1442" s="575"/>
      <c r="G1442" s="509" t="e">
        <f t="shared" si="28"/>
        <v>#DIV/0!</v>
      </c>
    </row>
    <row r="1443" spans="1:7" s="168" customFormat="1" ht="12.75" hidden="1">
      <c r="A1443" s="57"/>
      <c r="B1443" s="148"/>
      <c r="C1443" s="581" t="s">
        <v>118</v>
      </c>
      <c r="D1443" s="310"/>
      <c r="E1443" s="172"/>
      <c r="F1443" s="172"/>
      <c r="G1443" s="509" t="e">
        <f t="shared" si="28"/>
        <v>#DIV/0!</v>
      </c>
    </row>
    <row r="1444" spans="1:7" s="168" customFormat="1" ht="12.75" hidden="1">
      <c r="A1444" s="57"/>
      <c r="B1444" s="148"/>
      <c r="C1444" s="581" t="s">
        <v>119</v>
      </c>
      <c r="D1444" s="310"/>
      <c r="E1444" s="172"/>
      <c r="F1444" s="172"/>
      <c r="G1444" s="509" t="e">
        <f t="shared" si="28"/>
        <v>#DIV/0!</v>
      </c>
    </row>
    <row r="1445" spans="1:7" s="168" customFormat="1" ht="12.75" hidden="1">
      <c r="A1445" s="57"/>
      <c r="B1445" s="148"/>
      <c r="C1445" s="581" t="s">
        <v>135</v>
      </c>
      <c r="D1445" s="310"/>
      <c r="E1445" s="172"/>
      <c r="F1445" s="172"/>
      <c r="G1445" s="509" t="e">
        <f t="shared" si="28"/>
        <v>#DIV/0!</v>
      </c>
    </row>
    <row r="1446" spans="1:7" s="168" customFormat="1" ht="12.75" hidden="1">
      <c r="A1446" s="57"/>
      <c r="B1446" s="148"/>
      <c r="C1446" s="581" t="s">
        <v>120</v>
      </c>
      <c r="D1446" s="310"/>
      <c r="E1446" s="172"/>
      <c r="F1446" s="172"/>
      <c r="G1446" s="509" t="e">
        <f t="shared" si="28"/>
        <v>#DIV/0!</v>
      </c>
    </row>
    <row r="1447" spans="1:7" s="168" customFormat="1" ht="12.75" hidden="1">
      <c r="A1447" s="203"/>
      <c r="B1447" s="579"/>
      <c r="C1447" s="203" t="s">
        <v>683</v>
      </c>
      <c r="D1447" s="588">
        <v>23000</v>
      </c>
      <c r="E1447" s="176">
        <v>23000</v>
      </c>
      <c r="F1447" s="176">
        <f>SUM(F1448:F1453)</f>
        <v>0</v>
      </c>
      <c r="G1447" s="509">
        <f t="shared" si="28"/>
        <v>-1</v>
      </c>
    </row>
    <row r="1448" spans="1:7" s="168" customFormat="1" ht="12.75" hidden="1">
      <c r="A1448" s="57"/>
      <c r="B1448" s="148"/>
      <c r="C1448" s="581" t="s">
        <v>136</v>
      </c>
      <c r="D1448" s="310"/>
      <c r="E1448" s="172"/>
      <c r="F1448" s="172"/>
      <c r="G1448" s="509" t="e">
        <f t="shared" si="28"/>
        <v>#DIV/0!</v>
      </c>
    </row>
    <row r="1449" spans="1:7" s="168" customFormat="1" ht="12.75" hidden="1">
      <c r="A1449" s="57"/>
      <c r="B1449" s="148"/>
      <c r="C1449" s="581" t="s">
        <v>137</v>
      </c>
      <c r="D1449" s="310"/>
      <c r="E1449" s="172"/>
      <c r="F1449" s="172"/>
      <c r="G1449" s="509" t="e">
        <f t="shared" si="28"/>
        <v>#DIV/0!</v>
      </c>
    </row>
    <row r="1450" spans="1:7" s="168" customFormat="1" ht="12.75" hidden="1">
      <c r="A1450" s="57"/>
      <c r="B1450" s="148"/>
      <c r="C1450" s="581" t="s">
        <v>138</v>
      </c>
      <c r="D1450" s="310"/>
      <c r="E1450" s="172"/>
      <c r="F1450" s="172"/>
      <c r="G1450" s="509" t="e">
        <f t="shared" si="28"/>
        <v>#DIV/0!</v>
      </c>
    </row>
    <row r="1451" spans="1:7" s="168" customFormat="1" ht="12.75" hidden="1">
      <c r="A1451" s="57"/>
      <c r="B1451" s="148"/>
      <c r="C1451" s="581" t="s">
        <v>954</v>
      </c>
      <c r="D1451" s="310"/>
      <c r="E1451" s="172"/>
      <c r="F1451" s="172"/>
      <c r="G1451" s="509" t="e">
        <f t="shared" si="28"/>
        <v>#DIV/0!</v>
      </c>
    </row>
    <row r="1452" spans="1:7" s="168" customFormat="1" ht="12.75" hidden="1">
      <c r="A1452" s="203"/>
      <c r="B1452" s="579"/>
      <c r="C1452" s="581" t="s">
        <v>139</v>
      </c>
      <c r="D1452" s="588"/>
      <c r="E1452" s="575"/>
      <c r="F1452" s="575"/>
      <c r="G1452" s="509" t="e">
        <f t="shared" si="28"/>
        <v>#DIV/0!</v>
      </c>
    </row>
    <row r="1453" spans="1:7" s="168" customFormat="1" ht="12.75" hidden="1">
      <c r="A1453" s="57"/>
      <c r="B1453" s="148"/>
      <c r="C1453" s="581" t="s">
        <v>140</v>
      </c>
      <c r="D1453" s="310"/>
      <c r="E1453" s="172"/>
      <c r="F1453" s="172"/>
      <c r="G1453" s="509" t="e">
        <f t="shared" si="28"/>
        <v>#DIV/0!</v>
      </c>
    </row>
    <row r="1454" spans="1:7" s="168" customFormat="1" ht="12.75" hidden="1">
      <c r="A1454" s="57"/>
      <c r="B1454" s="148"/>
      <c r="C1454" s="203" t="s">
        <v>684</v>
      </c>
      <c r="D1454" s="588">
        <v>43050</v>
      </c>
      <c r="E1454" s="176">
        <v>66550</v>
      </c>
      <c r="F1454" s="176">
        <f>SUM(F1455:F1458)</f>
        <v>0</v>
      </c>
      <c r="G1454" s="509">
        <f t="shared" si="28"/>
        <v>-1</v>
      </c>
    </row>
    <row r="1455" spans="1:7" s="168" customFormat="1" ht="12.75" hidden="1">
      <c r="A1455" s="57"/>
      <c r="B1455" s="148"/>
      <c r="C1455" s="581" t="s">
        <v>121</v>
      </c>
      <c r="D1455" s="310"/>
      <c r="E1455" s="172"/>
      <c r="F1455" s="172"/>
      <c r="G1455" s="509" t="e">
        <f t="shared" si="28"/>
        <v>#DIV/0!</v>
      </c>
    </row>
    <row r="1456" spans="1:7" s="168" customFormat="1" ht="12.75" hidden="1">
      <c r="A1456" s="57"/>
      <c r="B1456" s="148"/>
      <c r="C1456" s="581" t="s">
        <v>141</v>
      </c>
      <c r="D1456" s="310"/>
      <c r="E1456" s="172"/>
      <c r="F1456" s="172"/>
      <c r="G1456" s="509" t="e">
        <f t="shared" si="28"/>
        <v>#DIV/0!</v>
      </c>
    </row>
    <row r="1457" spans="1:7" s="168" customFormat="1" ht="12.75" hidden="1">
      <c r="A1457" s="57"/>
      <c r="B1457" s="148"/>
      <c r="C1457" s="581" t="s">
        <v>122</v>
      </c>
      <c r="D1457" s="310"/>
      <c r="E1457" s="172"/>
      <c r="F1457" s="172"/>
      <c r="G1457" s="509" t="e">
        <f t="shared" si="28"/>
        <v>#DIV/0!</v>
      </c>
    </row>
    <row r="1458" spans="1:7" s="168" customFormat="1" ht="12.75" hidden="1">
      <c r="A1458" s="57"/>
      <c r="B1458" s="148"/>
      <c r="C1458" s="521" t="s">
        <v>142</v>
      </c>
      <c r="D1458" s="310"/>
      <c r="E1458" s="172"/>
      <c r="F1458" s="172"/>
      <c r="G1458" s="509" t="e">
        <f t="shared" si="28"/>
        <v>#DIV/0!</v>
      </c>
    </row>
    <row r="1459" spans="1:7" s="168" customFormat="1" ht="12.75" hidden="1">
      <c r="A1459" s="203"/>
      <c r="B1459" s="579"/>
      <c r="C1459" s="197" t="s">
        <v>946</v>
      </c>
      <c r="D1459" s="588">
        <v>24600</v>
      </c>
      <c r="E1459" s="575">
        <v>0</v>
      </c>
      <c r="F1459" s="575">
        <v>0</v>
      </c>
      <c r="G1459" s="509" t="e">
        <f t="shared" si="28"/>
        <v>#DIV/0!</v>
      </c>
    </row>
    <row r="1460" spans="1:7" s="168" customFormat="1" ht="12.75" hidden="1">
      <c r="A1460" s="203"/>
      <c r="B1460" s="579"/>
      <c r="C1460" s="197" t="s">
        <v>685</v>
      </c>
      <c r="D1460" s="588">
        <f>SUM(D1461:D1464)</f>
        <v>354978</v>
      </c>
      <c r="E1460" s="176">
        <f>SUM(E1461:E1464)</f>
        <v>300144</v>
      </c>
      <c r="F1460" s="176">
        <f>SUM(F1461:F1464)</f>
        <v>0</v>
      </c>
      <c r="G1460" s="509">
        <f t="shared" si="28"/>
        <v>-1</v>
      </c>
    </row>
    <row r="1461" spans="1:7" s="168" customFormat="1" ht="12.75" hidden="1">
      <c r="A1461" s="57"/>
      <c r="B1461" s="148"/>
      <c r="C1461" s="521" t="s">
        <v>144</v>
      </c>
      <c r="D1461" s="310">
        <v>305916</v>
      </c>
      <c r="E1461" s="172">
        <v>300144</v>
      </c>
      <c r="F1461" s="172"/>
      <c r="G1461" s="509">
        <f t="shared" si="28"/>
        <v>-1</v>
      </c>
    </row>
    <row r="1462" spans="1:7" s="168" customFormat="1" ht="12.75" hidden="1">
      <c r="A1462" s="57"/>
      <c r="B1462" s="148"/>
      <c r="C1462" s="521" t="s">
        <v>143</v>
      </c>
      <c r="D1462" s="310"/>
      <c r="E1462" s="172"/>
      <c r="F1462" s="172"/>
      <c r="G1462" s="509" t="e">
        <f t="shared" si="28"/>
        <v>#DIV/0!</v>
      </c>
    </row>
    <row r="1463" spans="1:7" s="168" customFormat="1" ht="12.75" hidden="1">
      <c r="A1463" s="57"/>
      <c r="B1463" s="148"/>
      <c r="C1463" s="521" t="s">
        <v>145</v>
      </c>
      <c r="D1463" s="310"/>
      <c r="E1463" s="172"/>
      <c r="F1463" s="172"/>
      <c r="G1463" s="509" t="e">
        <f t="shared" si="28"/>
        <v>#DIV/0!</v>
      </c>
    </row>
    <row r="1464" spans="1:7" s="168" customFormat="1" ht="12.75" hidden="1">
      <c r="A1464" s="57"/>
      <c r="B1464" s="148"/>
      <c r="C1464" s="521" t="s">
        <v>686</v>
      </c>
      <c r="D1464" s="310">
        <v>49062</v>
      </c>
      <c r="E1464" s="172"/>
      <c r="F1464" s="172"/>
      <c r="G1464" s="509" t="e">
        <f t="shared" si="28"/>
        <v>#DIV/0!</v>
      </c>
    </row>
    <row r="1465" spans="1:7" s="168" customFormat="1" ht="12.75" hidden="1">
      <c r="A1465" s="203"/>
      <c r="B1465" s="579"/>
      <c r="C1465" s="571" t="s">
        <v>156</v>
      </c>
      <c r="D1465" s="588">
        <f>SUM(D1466)</f>
        <v>4000</v>
      </c>
      <c r="E1465" s="176">
        <v>4000</v>
      </c>
      <c r="F1465" s="176">
        <f>SUM(F1466)</f>
        <v>0</v>
      </c>
      <c r="G1465" s="509">
        <f t="shared" si="28"/>
        <v>-1</v>
      </c>
    </row>
    <row r="1466" spans="1:7" s="168" customFormat="1" ht="12.75" hidden="1">
      <c r="A1466" s="57"/>
      <c r="B1466" s="148"/>
      <c r="C1466" s="521" t="s">
        <v>147</v>
      </c>
      <c r="D1466" s="310">
        <v>4000</v>
      </c>
      <c r="E1466" s="172"/>
      <c r="F1466" s="172"/>
      <c r="G1466" s="509" t="e">
        <f t="shared" si="28"/>
        <v>#DIV/0!</v>
      </c>
    </row>
    <row r="1467" spans="1:7" s="168" customFormat="1" ht="12.75" hidden="1">
      <c r="A1467" s="57"/>
      <c r="B1467" s="148"/>
      <c r="C1467" s="521" t="s">
        <v>256</v>
      </c>
      <c r="D1467" s="310"/>
      <c r="E1467" s="172"/>
      <c r="F1467" s="172"/>
      <c r="G1467" s="509" t="e">
        <f t="shared" si="28"/>
        <v>#DIV/0!</v>
      </c>
    </row>
    <row r="1468" spans="1:7" s="168" customFormat="1" ht="12.75" hidden="1">
      <c r="A1468" s="203"/>
      <c r="B1468" s="579"/>
      <c r="C1468" s="571" t="s">
        <v>626</v>
      </c>
      <c r="D1468" s="588">
        <f>SUM(D1469:D1473)</f>
        <v>123000</v>
      </c>
      <c r="E1468" s="176">
        <f>SUM(E1469:E1472)</f>
        <v>121000</v>
      </c>
      <c r="F1468" s="176">
        <f>SUM(F1469:F1473)</f>
        <v>0</v>
      </c>
      <c r="G1468" s="509">
        <f t="shared" si="28"/>
        <v>-1</v>
      </c>
    </row>
    <row r="1469" spans="1:7" s="168" customFormat="1" ht="12.75" hidden="1">
      <c r="A1469" s="57"/>
      <c r="B1469" s="148"/>
      <c r="C1469" s="521" t="s">
        <v>155</v>
      </c>
      <c r="D1469" s="310"/>
      <c r="E1469" s="172"/>
      <c r="F1469" s="172"/>
      <c r="G1469" s="509" t="e">
        <f t="shared" si="28"/>
        <v>#DIV/0!</v>
      </c>
    </row>
    <row r="1470" spans="1:7" s="168" customFormat="1" ht="12.75" hidden="1">
      <c r="A1470" s="57"/>
      <c r="B1470" s="148"/>
      <c r="C1470" s="521" t="s">
        <v>149</v>
      </c>
      <c r="D1470" s="310"/>
      <c r="E1470" s="172"/>
      <c r="F1470" s="172"/>
      <c r="G1470" s="509" t="e">
        <f aca="true" t="shared" si="29" ref="G1470:G1533">(F1470-E1470)/E1470</f>
        <v>#DIV/0!</v>
      </c>
    </row>
    <row r="1471" spans="1:7" s="168" customFormat="1" ht="12.75" hidden="1">
      <c r="A1471" s="57"/>
      <c r="B1471" s="148"/>
      <c r="C1471" s="521" t="s">
        <v>944</v>
      </c>
      <c r="D1471" s="310">
        <v>123000</v>
      </c>
      <c r="E1471" s="172">
        <v>121000</v>
      </c>
      <c r="F1471" s="172"/>
      <c r="G1471" s="509">
        <f t="shared" si="29"/>
        <v>-1</v>
      </c>
    </row>
    <row r="1472" spans="1:7" s="168" customFormat="1" ht="12.75" hidden="1">
      <c r="A1472" s="57"/>
      <c r="B1472" s="148"/>
      <c r="C1472" s="521" t="s">
        <v>150</v>
      </c>
      <c r="D1472" s="310"/>
      <c r="E1472" s="172"/>
      <c r="F1472" s="172"/>
      <c r="G1472" s="509" t="e">
        <f t="shared" si="29"/>
        <v>#DIV/0!</v>
      </c>
    </row>
    <row r="1473" spans="1:7" s="168" customFormat="1" ht="12.75" hidden="1">
      <c r="A1473" s="57"/>
      <c r="B1473" s="148"/>
      <c r="C1473" s="521" t="s">
        <v>151</v>
      </c>
      <c r="D1473" s="310"/>
      <c r="E1473" s="172"/>
      <c r="F1473" s="172"/>
      <c r="G1473" s="509" t="e">
        <f t="shared" si="29"/>
        <v>#DIV/0!</v>
      </c>
    </row>
    <row r="1474" spans="1:7" s="168" customFormat="1" ht="12.75" hidden="1">
      <c r="A1474" s="57"/>
      <c r="B1474" s="148"/>
      <c r="C1474" s="571" t="s">
        <v>257</v>
      </c>
      <c r="D1474" s="310"/>
      <c r="E1474" s="172"/>
      <c r="F1474" s="172"/>
      <c r="G1474" s="509" t="e">
        <f t="shared" si="29"/>
        <v>#DIV/0!</v>
      </c>
    </row>
    <row r="1475" spans="1:7" s="168" customFormat="1" ht="12.75" hidden="1">
      <c r="A1475" s="57"/>
      <c r="B1475" s="148"/>
      <c r="C1475" s="521" t="s">
        <v>258</v>
      </c>
      <c r="D1475" s="310"/>
      <c r="E1475" s="172"/>
      <c r="F1475" s="172"/>
      <c r="G1475" s="509" t="e">
        <f t="shared" si="29"/>
        <v>#DIV/0!</v>
      </c>
    </row>
    <row r="1476" spans="1:7" s="168" customFormat="1" ht="24" customHeight="1">
      <c r="A1476" s="57" t="s">
        <v>918</v>
      </c>
      <c r="B1476" s="188" t="s">
        <v>840</v>
      </c>
      <c r="C1476" s="432" t="s">
        <v>769</v>
      </c>
      <c r="D1476" s="39">
        <v>200000</v>
      </c>
      <c r="E1476" s="39">
        <f>SUM(E1477)</f>
        <v>0</v>
      </c>
      <c r="F1476" s="39">
        <v>0</v>
      </c>
      <c r="G1476" s="509" t="e">
        <f t="shared" si="29"/>
        <v>#DIV/0!</v>
      </c>
    </row>
    <row r="1477" spans="1:7" s="168" customFormat="1" ht="12.75" hidden="1">
      <c r="A1477" s="166"/>
      <c r="B1477" s="244"/>
      <c r="C1477" s="443" t="s">
        <v>687</v>
      </c>
      <c r="D1477" s="588">
        <f>SUM(D1478:D1479)</f>
        <v>1200000</v>
      </c>
      <c r="E1477" s="176">
        <f>SUM(E1478:E1479)</f>
        <v>0</v>
      </c>
      <c r="F1477" s="176">
        <f>SUM(F1478:F1479)</f>
        <v>0</v>
      </c>
      <c r="G1477" s="509" t="e">
        <f t="shared" si="29"/>
        <v>#DIV/0!</v>
      </c>
    </row>
    <row r="1478" spans="1:7" s="168" customFormat="1" ht="12.75" hidden="1">
      <c r="A1478" s="266"/>
      <c r="B1478" s="148"/>
      <c r="C1478" s="583" t="s">
        <v>259</v>
      </c>
      <c r="D1478" s="599">
        <v>1200000</v>
      </c>
      <c r="E1478" s="172">
        <v>0</v>
      </c>
      <c r="F1478" s="172"/>
      <c r="G1478" s="509" t="e">
        <f t="shared" si="29"/>
        <v>#DIV/0!</v>
      </c>
    </row>
    <row r="1479" spans="1:7" s="168" customFormat="1" ht="12.75" hidden="1">
      <c r="A1479" s="57"/>
      <c r="B1479" s="148"/>
      <c r="C1479" s="583" t="s">
        <v>153</v>
      </c>
      <c r="D1479" s="310"/>
      <c r="E1479" s="172">
        <v>0</v>
      </c>
      <c r="F1479" s="172"/>
      <c r="G1479" s="509" t="e">
        <f t="shared" si="29"/>
        <v>#DIV/0!</v>
      </c>
    </row>
    <row r="1480" spans="1:7" s="168" customFormat="1" ht="12.75" hidden="1">
      <c r="A1480" s="197"/>
      <c r="B1480" s="197"/>
      <c r="C1480" s="197" t="s">
        <v>260</v>
      </c>
      <c r="D1480" s="588"/>
      <c r="E1480" s="176"/>
      <c r="F1480" s="176"/>
      <c r="G1480" s="509" t="e">
        <f t="shared" si="29"/>
        <v>#DIV/0!</v>
      </c>
    </row>
    <row r="1481" spans="1:7" s="168" customFormat="1" ht="13.5" hidden="1" thickBot="1">
      <c r="A1481" s="600"/>
      <c r="B1481" s="600"/>
      <c r="C1481" s="600" t="s">
        <v>261</v>
      </c>
      <c r="D1481" s="601"/>
      <c r="E1481" s="176"/>
      <c r="F1481" s="176"/>
      <c r="G1481" s="509" t="e">
        <f t="shared" si="29"/>
        <v>#DIV/0!</v>
      </c>
    </row>
    <row r="1482" spans="1:7" s="185" customFormat="1" ht="12.75">
      <c r="A1482" s="173" t="s">
        <v>919</v>
      </c>
      <c r="B1482" s="258"/>
      <c r="C1482" s="441" t="s">
        <v>698</v>
      </c>
      <c r="D1482" s="619">
        <f>D1483+D1497+D1574</f>
        <v>1741430.66</v>
      </c>
      <c r="E1482" s="170">
        <f>E1483+E1497+E1574</f>
        <v>2263420.65</v>
      </c>
      <c r="F1482" s="170">
        <f>F1483+F1497+F1574</f>
        <v>2144774</v>
      </c>
      <c r="G1482" s="529">
        <f t="shared" si="29"/>
        <v>-0.05241917802596698</v>
      </c>
    </row>
    <row r="1483" spans="1:7" s="168" customFormat="1" ht="12.75">
      <c r="A1483" s="266" t="s">
        <v>919</v>
      </c>
      <c r="B1483" s="322" t="s">
        <v>838</v>
      </c>
      <c r="C1483" s="266" t="s">
        <v>673</v>
      </c>
      <c r="D1483" s="603">
        <f>SUM(D1484,D1493:D1496)</f>
        <v>1111782.66</v>
      </c>
      <c r="E1483" s="522">
        <f>SUM(E1484,E1493:E1496)</f>
        <v>1210564.65</v>
      </c>
      <c r="F1483" s="522">
        <v>1384774</v>
      </c>
      <c r="G1483" s="509">
        <f t="shared" si="29"/>
        <v>0.1439075145635552</v>
      </c>
    </row>
    <row r="1484" spans="1:7" s="168" customFormat="1" ht="12.75" hidden="1">
      <c r="A1484" s="203"/>
      <c r="B1484" s="250"/>
      <c r="C1484" s="571" t="s">
        <v>674</v>
      </c>
      <c r="D1484" s="604">
        <f>SUM(D1485:D1492)</f>
        <v>832796</v>
      </c>
      <c r="E1484" s="176">
        <f>SUM(E1485:E1492)</f>
        <v>906790</v>
      </c>
      <c r="F1484" s="176">
        <f>SUM(F1485:F1492)</f>
        <v>0</v>
      </c>
      <c r="G1484" s="509">
        <f t="shared" si="29"/>
        <v>-1</v>
      </c>
    </row>
    <row r="1485" spans="1:7" s="168" customFormat="1" ht="12.75" hidden="1">
      <c r="A1485" s="57"/>
      <c r="B1485" s="148"/>
      <c r="C1485" s="286" t="s">
        <v>126</v>
      </c>
      <c r="D1485" s="605">
        <v>828796</v>
      </c>
      <c r="E1485" s="172">
        <v>906790</v>
      </c>
      <c r="F1485" s="172"/>
      <c r="G1485" s="509">
        <f t="shared" si="29"/>
        <v>-1</v>
      </c>
    </row>
    <row r="1486" spans="1:7" s="168" customFormat="1" ht="12.75" hidden="1">
      <c r="A1486" s="57"/>
      <c r="B1486" s="148"/>
      <c r="C1486" s="286" t="s">
        <v>247</v>
      </c>
      <c r="D1486" s="605"/>
      <c r="E1486" s="39"/>
      <c r="F1486" s="172"/>
      <c r="G1486" s="509" t="e">
        <f t="shared" si="29"/>
        <v>#DIV/0!</v>
      </c>
    </row>
    <row r="1487" spans="1:7" s="168" customFormat="1" ht="12.75" hidden="1">
      <c r="A1487" s="57"/>
      <c r="B1487" s="148"/>
      <c r="C1487" s="286" t="s">
        <v>123</v>
      </c>
      <c r="D1487" s="605"/>
      <c r="E1487" s="39"/>
      <c r="F1487" s="172"/>
      <c r="G1487" s="509" t="e">
        <f t="shared" si="29"/>
        <v>#DIV/0!</v>
      </c>
    </row>
    <row r="1488" spans="1:7" s="168" customFormat="1" ht="12.75" hidden="1">
      <c r="A1488" s="57"/>
      <c r="B1488" s="148"/>
      <c r="C1488" s="286" t="s">
        <v>124</v>
      </c>
      <c r="D1488" s="605"/>
      <c r="E1488" s="39"/>
      <c r="F1488" s="172"/>
      <c r="G1488" s="509" t="e">
        <f t="shared" si="29"/>
        <v>#DIV/0!</v>
      </c>
    </row>
    <row r="1489" spans="1:7" s="168" customFormat="1" ht="12.75" hidden="1">
      <c r="A1489" s="57"/>
      <c r="B1489" s="148"/>
      <c r="C1489" s="286" t="s">
        <v>125</v>
      </c>
      <c r="D1489" s="605"/>
      <c r="E1489" s="39"/>
      <c r="F1489" s="172"/>
      <c r="G1489" s="509" t="e">
        <f t="shared" si="29"/>
        <v>#DIV/0!</v>
      </c>
    </row>
    <row r="1490" spans="1:7" s="168" customFormat="1" ht="12.75" hidden="1">
      <c r="A1490" s="57"/>
      <c r="B1490" s="148"/>
      <c r="C1490" s="286" t="s">
        <v>625</v>
      </c>
      <c r="D1490" s="605"/>
      <c r="E1490" s="39"/>
      <c r="F1490" s="172"/>
      <c r="G1490" s="509" t="e">
        <f t="shared" si="29"/>
        <v>#DIV/0!</v>
      </c>
    </row>
    <row r="1491" spans="1:7" s="168" customFormat="1" ht="12.75" hidden="1">
      <c r="A1491" s="57"/>
      <c r="B1491" s="148"/>
      <c r="C1491" s="286" t="s">
        <v>71</v>
      </c>
      <c r="D1491" s="605">
        <v>4000</v>
      </c>
      <c r="E1491" s="39"/>
      <c r="F1491" s="172"/>
      <c r="G1491" s="509" t="e">
        <f t="shared" si="29"/>
        <v>#DIV/0!</v>
      </c>
    </row>
    <row r="1492" spans="1:7" s="168" customFormat="1" ht="12.75" hidden="1">
      <c r="A1492" s="57"/>
      <c r="B1492" s="148"/>
      <c r="C1492" s="286" t="s">
        <v>128</v>
      </c>
      <c r="D1492" s="605"/>
      <c r="E1492" s="39"/>
      <c r="F1492" s="172"/>
      <c r="G1492" s="509" t="e">
        <f t="shared" si="29"/>
        <v>#DIV/0!</v>
      </c>
    </row>
    <row r="1493" spans="1:7" s="168" customFormat="1" ht="12.75" hidden="1">
      <c r="A1493" s="57"/>
      <c r="B1493" s="148"/>
      <c r="C1493" s="197" t="s">
        <v>72</v>
      </c>
      <c r="D1493" s="605"/>
      <c r="E1493" s="39"/>
      <c r="F1493" s="172"/>
      <c r="G1493" s="509" t="e">
        <f t="shared" si="29"/>
        <v>#DIV/0!</v>
      </c>
    </row>
    <row r="1494" spans="1:7" s="168" customFormat="1" ht="12.75" hidden="1">
      <c r="A1494" s="203"/>
      <c r="B1494" s="250"/>
      <c r="C1494" s="571" t="s">
        <v>675</v>
      </c>
      <c r="D1494" s="604"/>
      <c r="E1494" s="176"/>
      <c r="F1494" s="575"/>
      <c r="G1494" s="509" t="e">
        <f t="shared" si="29"/>
        <v>#DIV/0!</v>
      </c>
    </row>
    <row r="1495" spans="1:7" s="168" customFormat="1" ht="12.75" hidden="1">
      <c r="A1495" s="203"/>
      <c r="B1495" s="250"/>
      <c r="C1495" s="571" t="s">
        <v>676</v>
      </c>
      <c r="D1495" s="604">
        <f>D1484*0.33</f>
        <v>274822.68</v>
      </c>
      <c r="E1495" s="176">
        <f>E1484*0.33</f>
        <v>299240.7</v>
      </c>
      <c r="F1495" s="176">
        <f>F1484*0.33</f>
        <v>0</v>
      </c>
      <c r="G1495" s="509">
        <f t="shared" si="29"/>
        <v>-1</v>
      </c>
    </row>
    <row r="1496" spans="1:7" s="168" customFormat="1" ht="12.75" hidden="1">
      <c r="A1496" s="203"/>
      <c r="B1496" s="250"/>
      <c r="C1496" s="571" t="s">
        <v>677</v>
      </c>
      <c r="D1496" s="604">
        <f>D1484*0.005</f>
        <v>4163.9800000000005</v>
      </c>
      <c r="E1496" s="176">
        <f>E1484*0.005</f>
        <v>4533.95</v>
      </c>
      <c r="F1496" s="176">
        <f>F1484*0.005</f>
        <v>0</v>
      </c>
      <c r="G1496" s="509">
        <f t="shared" si="29"/>
        <v>-1</v>
      </c>
    </row>
    <row r="1497" spans="1:7" s="168" customFormat="1" ht="12.75">
      <c r="A1497" s="266" t="s">
        <v>919</v>
      </c>
      <c r="B1497" s="188" t="s">
        <v>839</v>
      </c>
      <c r="C1497" s="57" t="s">
        <v>678</v>
      </c>
      <c r="D1497" s="606">
        <f>D1498+D1513+D1519+D1526+D1540+D1547+D1554+D1559+D1560+D1565+D1567</f>
        <v>579648</v>
      </c>
      <c r="E1497" s="522">
        <f>E1498+E1513+E1519+E1526+E1540+E1547+E1554+E1559+E1560+E1565+E1567</f>
        <v>652856</v>
      </c>
      <c r="F1497" s="522">
        <v>660000</v>
      </c>
      <c r="G1497" s="509">
        <f t="shared" si="29"/>
        <v>0.010942688739936524</v>
      </c>
    </row>
    <row r="1498" spans="1:7" s="168" customFormat="1" ht="12.75" hidden="1">
      <c r="A1498" s="203"/>
      <c r="B1498" s="250"/>
      <c r="C1498" s="203" t="s">
        <v>940</v>
      </c>
      <c r="D1498" s="604">
        <v>12900</v>
      </c>
      <c r="E1498" s="176">
        <v>25800</v>
      </c>
      <c r="F1498" s="176">
        <f>SUM(F1499:F1512)</f>
        <v>0</v>
      </c>
      <c r="G1498" s="509">
        <f t="shared" si="29"/>
        <v>-1</v>
      </c>
    </row>
    <row r="1499" spans="1:7" s="168" customFormat="1" ht="12.75" hidden="1">
      <c r="A1499" s="57"/>
      <c r="B1499" s="148"/>
      <c r="C1499" s="581" t="s">
        <v>73</v>
      </c>
      <c r="D1499" s="605"/>
      <c r="E1499" s="39"/>
      <c r="F1499" s="172"/>
      <c r="G1499" s="509" t="e">
        <f t="shared" si="29"/>
        <v>#DIV/0!</v>
      </c>
    </row>
    <row r="1500" spans="1:7" s="168" customFormat="1" ht="12.75" hidden="1">
      <c r="A1500" s="57"/>
      <c r="B1500" s="148"/>
      <c r="C1500" s="581" t="s">
        <v>74</v>
      </c>
      <c r="D1500" s="605"/>
      <c r="E1500" s="39"/>
      <c r="F1500" s="172"/>
      <c r="G1500" s="509" t="e">
        <f t="shared" si="29"/>
        <v>#DIV/0!</v>
      </c>
    </row>
    <row r="1501" spans="1:7" s="168" customFormat="1" ht="12.75" hidden="1">
      <c r="A1501" s="57"/>
      <c r="B1501" s="148"/>
      <c r="C1501" s="581" t="s">
        <v>75</v>
      </c>
      <c r="D1501" s="605"/>
      <c r="E1501" s="39"/>
      <c r="F1501" s="172"/>
      <c r="G1501" s="509" t="e">
        <f t="shared" si="29"/>
        <v>#DIV/0!</v>
      </c>
    </row>
    <row r="1502" spans="1:7" s="168" customFormat="1" ht="12.75" hidden="1">
      <c r="A1502" s="57"/>
      <c r="B1502" s="148"/>
      <c r="C1502" s="581" t="s">
        <v>76</v>
      </c>
      <c r="D1502" s="605"/>
      <c r="E1502" s="39"/>
      <c r="F1502" s="172"/>
      <c r="G1502" s="509" t="e">
        <f t="shared" si="29"/>
        <v>#DIV/0!</v>
      </c>
    </row>
    <row r="1503" spans="1:7" s="168" customFormat="1" ht="12.75" hidden="1">
      <c r="A1503" s="57"/>
      <c r="B1503" s="148"/>
      <c r="C1503" s="581" t="s">
        <v>77</v>
      </c>
      <c r="D1503" s="605"/>
      <c r="E1503" s="39"/>
      <c r="F1503" s="172"/>
      <c r="G1503" s="509" t="e">
        <f t="shared" si="29"/>
        <v>#DIV/0!</v>
      </c>
    </row>
    <row r="1504" spans="1:7" s="168" customFormat="1" ht="12.75" hidden="1">
      <c r="A1504" s="57"/>
      <c r="B1504" s="148"/>
      <c r="C1504" s="581" t="s">
        <v>248</v>
      </c>
      <c r="D1504" s="605"/>
      <c r="E1504" s="39"/>
      <c r="F1504" s="172"/>
      <c r="G1504" s="509" t="e">
        <f t="shared" si="29"/>
        <v>#DIV/0!</v>
      </c>
    </row>
    <row r="1505" spans="1:7" s="168" customFormat="1" ht="12.75" hidden="1">
      <c r="A1505" s="57"/>
      <c r="B1505" s="148"/>
      <c r="C1505" s="581" t="s">
        <v>78</v>
      </c>
      <c r="D1505" s="605"/>
      <c r="E1505" s="39"/>
      <c r="F1505" s="172"/>
      <c r="G1505" s="509" t="e">
        <f t="shared" si="29"/>
        <v>#DIV/0!</v>
      </c>
    </row>
    <row r="1506" spans="1:7" s="168" customFormat="1" ht="12.75" hidden="1">
      <c r="A1506" s="57"/>
      <c r="B1506" s="148"/>
      <c r="C1506" s="581" t="s">
        <v>79</v>
      </c>
      <c r="D1506" s="605"/>
      <c r="E1506" s="39"/>
      <c r="F1506" s="598"/>
      <c r="G1506" s="509" t="e">
        <f t="shared" si="29"/>
        <v>#DIV/0!</v>
      </c>
    </row>
    <row r="1507" spans="1:7" s="168" customFormat="1" ht="12.75" hidden="1">
      <c r="A1507" s="57"/>
      <c r="B1507" s="148"/>
      <c r="C1507" s="581" t="s">
        <v>80</v>
      </c>
      <c r="D1507" s="605"/>
      <c r="E1507" s="39"/>
      <c r="F1507" s="598"/>
      <c r="G1507" s="509" t="e">
        <f t="shared" si="29"/>
        <v>#DIV/0!</v>
      </c>
    </row>
    <row r="1508" spans="1:7" s="168" customFormat="1" ht="12.75" hidden="1">
      <c r="A1508" s="57"/>
      <c r="B1508" s="148"/>
      <c r="C1508" s="581" t="s">
        <v>81</v>
      </c>
      <c r="D1508" s="605"/>
      <c r="E1508" s="39"/>
      <c r="F1508" s="598"/>
      <c r="G1508" s="509" t="e">
        <f t="shared" si="29"/>
        <v>#DIV/0!</v>
      </c>
    </row>
    <row r="1509" spans="1:7" s="168" customFormat="1" ht="12.75" hidden="1">
      <c r="A1509" s="57"/>
      <c r="B1509" s="148"/>
      <c r="C1509" s="581" t="s">
        <v>82</v>
      </c>
      <c r="D1509" s="605"/>
      <c r="E1509" s="39"/>
      <c r="F1509" s="598"/>
      <c r="G1509" s="509" t="e">
        <f t="shared" si="29"/>
        <v>#DIV/0!</v>
      </c>
    </row>
    <row r="1510" spans="1:7" s="168" customFormat="1" ht="12.75" hidden="1">
      <c r="A1510" s="57"/>
      <c r="B1510" s="148"/>
      <c r="C1510" s="581" t="s">
        <v>129</v>
      </c>
      <c r="D1510" s="605"/>
      <c r="E1510" s="39"/>
      <c r="F1510" s="598"/>
      <c r="G1510" s="509" t="e">
        <f t="shared" si="29"/>
        <v>#DIV/0!</v>
      </c>
    </row>
    <row r="1511" spans="1:7" s="168" customFormat="1" ht="12.75" hidden="1">
      <c r="A1511" s="57"/>
      <c r="B1511" s="148"/>
      <c r="C1511" s="581" t="s">
        <v>83</v>
      </c>
      <c r="D1511" s="605"/>
      <c r="E1511" s="39"/>
      <c r="F1511" s="598"/>
      <c r="G1511" s="509" t="e">
        <f t="shared" si="29"/>
        <v>#DIV/0!</v>
      </c>
    </row>
    <row r="1512" spans="1:7" s="168" customFormat="1" ht="12.75" hidden="1">
      <c r="A1512" s="57"/>
      <c r="B1512" s="148"/>
      <c r="C1512" s="581" t="s">
        <v>84</v>
      </c>
      <c r="D1512" s="605"/>
      <c r="E1512" s="39"/>
      <c r="F1512" s="598"/>
      <c r="G1512" s="509" t="e">
        <f t="shared" si="29"/>
        <v>#DIV/0!</v>
      </c>
    </row>
    <row r="1513" spans="1:7" s="168" customFormat="1" ht="12.75" hidden="1">
      <c r="A1513" s="57"/>
      <c r="B1513" s="148"/>
      <c r="C1513" s="197" t="s">
        <v>679</v>
      </c>
      <c r="D1513" s="604">
        <v>6000</v>
      </c>
      <c r="E1513" s="176">
        <v>6000</v>
      </c>
      <c r="F1513" s="176">
        <f>SUM(F1514:F1518)</f>
        <v>0</v>
      </c>
      <c r="G1513" s="509">
        <f t="shared" si="29"/>
        <v>-1</v>
      </c>
    </row>
    <row r="1514" spans="1:7" s="168" customFormat="1" ht="12.75" hidden="1">
      <c r="A1514" s="57"/>
      <c r="B1514" s="148"/>
      <c r="C1514" s="581" t="s">
        <v>85</v>
      </c>
      <c r="D1514" s="605"/>
      <c r="E1514" s="39"/>
      <c r="F1514" s="172"/>
      <c r="G1514" s="509" t="e">
        <f t="shared" si="29"/>
        <v>#DIV/0!</v>
      </c>
    </row>
    <row r="1515" spans="1:7" s="168" customFormat="1" ht="12.75" hidden="1">
      <c r="A1515" s="57"/>
      <c r="B1515" s="148"/>
      <c r="C1515" s="581" t="s">
        <v>86</v>
      </c>
      <c r="D1515" s="605"/>
      <c r="E1515" s="39"/>
      <c r="F1515" s="172"/>
      <c r="G1515" s="509" t="e">
        <f t="shared" si="29"/>
        <v>#DIV/0!</v>
      </c>
    </row>
    <row r="1516" spans="1:7" s="168" customFormat="1" ht="12.75" hidden="1">
      <c r="A1516" s="57"/>
      <c r="B1516" s="148"/>
      <c r="C1516" s="581" t="s">
        <v>87</v>
      </c>
      <c r="D1516" s="605"/>
      <c r="E1516" s="39"/>
      <c r="F1516" s="172"/>
      <c r="G1516" s="509" t="e">
        <f t="shared" si="29"/>
        <v>#DIV/0!</v>
      </c>
    </row>
    <row r="1517" spans="1:7" s="168" customFormat="1" ht="12.75" hidden="1">
      <c r="A1517" s="57"/>
      <c r="B1517" s="148"/>
      <c r="C1517" s="581" t="s">
        <v>88</v>
      </c>
      <c r="D1517" s="605"/>
      <c r="E1517" s="39"/>
      <c r="F1517" s="172"/>
      <c r="G1517" s="509" t="e">
        <f t="shared" si="29"/>
        <v>#DIV/0!</v>
      </c>
    </row>
    <row r="1518" spans="1:7" s="168" customFormat="1" ht="12.75" hidden="1">
      <c r="A1518" s="57"/>
      <c r="B1518" s="148"/>
      <c r="C1518" s="581" t="s">
        <v>89</v>
      </c>
      <c r="D1518" s="605"/>
      <c r="E1518" s="39"/>
      <c r="F1518" s="172"/>
      <c r="G1518" s="509" t="e">
        <f t="shared" si="29"/>
        <v>#DIV/0!</v>
      </c>
    </row>
    <row r="1519" spans="1:7" s="168" customFormat="1" ht="12.75" hidden="1">
      <c r="A1519" s="57"/>
      <c r="B1519" s="148"/>
      <c r="C1519" s="203" t="s">
        <v>680</v>
      </c>
      <c r="D1519" s="604">
        <v>11000</v>
      </c>
      <c r="E1519" s="176">
        <v>15000</v>
      </c>
      <c r="F1519" s="176">
        <f>SUM(F1520:F1525)</f>
        <v>0</v>
      </c>
      <c r="G1519" s="509">
        <f t="shared" si="29"/>
        <v>-1</v>
      </c>
    </row>
    <row r="1520" spans="1:7" s="168" customFormat="1" ht="12.75" hidden="1">
      <c r="A1520" s="57"/>
      <c r="B1520" s="148"/>
      <c r="C1520" s="581" t="s">
        <v>943</v>
      </c>
      <c r="D1520" s="605"/>
      <c r="E1520" s="39"/>
      <c r="F1520" s="172"/>
      <c r="G1520" s="509" t="e">
        <f t="shared" si="29"/>
        <v>#DIV/0!</v>
      </c>
    </row>
    <row r="1521" spans="1:7" s="168" customFormat="1" ht="12.75" hidden="1">
      <c r="A1521" s="57"/>
      <c r="B1521" s="148"/>
      <c r="C1521" s="581" t="s">
        <v>90</v>
      </c>
      <c r="D1521" s="605"/>
      <c r="E1521" s="39"/>
      <c r="F1521" s="172"/>
      <c r="G1521" s="509" t="e">
        <f t="shared" si="29"/>
        <v>#DIV/0!</v>
      </c>
    </row>
    <row r="1522" spans="1:7" s="168" customFormat="1" ht="12.75" hidden="1">
      <c r="A1522" s="57"/>
      <c r="B1522" s="148"/>
      <c r="C1522" s="581" t="s">
        <v>130</v>
      </c>
      <c r="D1522" s="605"/>
      <c r="E1522" s="39"/>
      <c r="F1522" s="172"/>
      <c r="G1522" s="509" t="e">
        <f t="shared" si="29"/>
        <v>#DIV/0!</v>
      </c>
    </row>
    <row r="1523" spans="1:7" s="168" customFormat="1" ht="12.75" hidden="1">
      <c r="A1523" s="57"/>
      <c r="B1523" s="148"/>
      <c r="C1523" s="581" t="s">
        <v>941</v>
      </c>
      <c r="D1523" s="605"/>
      <c r="E1523" s="39"/>
      <c r="F1523" s="172"/>
      <c r="G1523" s="509" t="e">
        <f t="shared" si="29"/>
        <v>#DIV/0!</v>
      </c>
    </row>
    <row r="1524" spans="1:7" s="185" customFormat="1" ht="12.75" hidden="1">
      <c r="A1524" s="57"/>
      <c r="B1524" s="148"/>
      <c r="C1524" s="581" t="s">
        <v>131</v>
      </c>
      <c r="D1524" s="605"/>
      <c r="E1524" s="39"/>
      <c r="F1524" s="172"/>
      <c r="G1524" s="509" t="e">
        <f t="shared" si="29"/>
        <v>#DIV/0!</v>
      </c>
    </row>
    <row r="1525" spans="1:7" s="185" customFormat="1" ht="12.75" hidden="1">
      <c r="A1525" s="57"/>
      <c r="B1525" s="148"/>
      <c r="C1525" s="581" t="s">
        <v>942</v>
      </c>
      <c r="D1525" s="605"/>
      <c r="E1525" s="39"/>
      <c r="F1525" s="172"/>
      <c r="G1525" s="509" t="e">
        <f t="shared" si="29"/>
        <v>#DIV/0!</v>
      </c>
    </row>
    <row r="1526" spans="1:7" s="168" customFormat="1" ht="12.75" hidden="1">
      <c r="A1526" s="57"/>
      <c r="B1526" s="148"/>
      <c r="C1526" s="571" t="s">
        <v>681</v>
      </c>
      <c r="D1526" s="604">
        <v>299000</v>
      </c>
      <c r="E1526" s="176">
        <v>314000</v>
      </c>
      <c r="F1526" s="176">
        <f>SUM(F1527:F1539)</f>
        <v>0</v>
      </c>
      <c r="G1526" s="509">
        <f t="shared" si="29"/>
        <v>-1</v>
      </c>
    </row>
    <row r="1527" spans="1:7" s="168" customFormat="1" ht="12.75" hidden="1">
      <c r="A1527" s="203"/>
      <c r="B1527" s="579"/>
      <c r="C1527" s="581" t="s">
        <v>91</v>
      </c>
      <c r="D1527" s="604"/>
      <c r="E1527" s="176"/>
      <c r="F1527" s="575"/>
      <c r="G1527" s="509" t="e">
        <f t="shared" si="29"/>
        <v>#DIV/0!</v>
      </c>
    </row>
    <row r="1528" spans="1:7" s="168" customFormat="1" ht="12.75" hidden="1">
      <c r="A1528" s="57"/>
      <c r="B1528" s="148"/>
      <c r="C1528" s="581" t="s">
        <v>791</v>
      </c>
      <c r="D1528" s="605"/>
      <c r="E1528" s="39"/>
      <c r="F1528" s="172"/>
      <c r="G1528" s="509" t="e">
        <f t="shared" si="29"/>
        <v>#DIV/0!</v>
      </c>
    </row>
    <row r="1529" spans="1:7" s="168" customFormat="1" ht="12.75" hidden="1">
      <c r="A1529" s="57"/>
      <c r="B1529" s="148"/>
      <c r="C1529" s="581" t="s">
        <v>92</v>
      </c>
      <c r="D1529" s="605"/>
      <c r="E1529" s="39"/>
      <c r="F1529" s="172"/>
      <c r="G1529" s="509" t="e">
        <f t="shared" si="29"/>
        <v>#DIV/0!</v>
      </c>
    </row>
    <row r="1530" spans="1:7" s="168" customFormat="1" ht="12.75" hidden="1">
      <c r="A1530" s="203"/>
      <c r="B1530" s="579"/>
      <c r="C1530" s="581" t="s">
        <v>132</v>
      </c>
      <c r="D1530" s="604"/>
      <c r="E1530" s="176"/>
      <c r="F1530" s="575"/>
      <c r="G1530" s="509" t="e">
        <f t="shared" si="29"/>
        <v>#DIV/0!</v>
      </c>
    </row>
    <row r="1531" spans="1:7" s="168" customFormat="1" ht="12.75" hidden="1">
      <c r="A1531" s="57"/>
      <c r="B1531" s="148"/>
      <c r="C1531" s="581" t="s">
        <v>93</v>
      </c>
      <c r="D1531" s="605"/>
      <c r="E1531" s="39"/>
      <c r="F1531" s="172"/>
      <c r="G1531" s="509" t="e">
        <f t="shared" si="29"/>
        <v>#DIV/0!</v>
      </c>
    </row>
    <row r="1532" spans="1:7" s="168" customFormat="1" ht="12.75" hidden="1">
      <c r="A1532" s="57"/>
      <c r="B1532" s="148"/>
      <c r="C1532" s="581" t="s">
        <v>94</v>
      </c>
      <c r="D1532" s="605"/>
      <c r="E1532" s="39"/>
      <c r="F1532" s="172"/>
      <c r="G1532" s="509" t="e">
        <f t="shared" si="29"/>
        <v>#DIV/0!</v>
      </c>
    </row>
    <row r="1533" spans="1:7" s="168" customFormat="1" ht="12.75" hidden="1">
      <c r="A1533" s="203"/>
      <c r="B1533" s="579"/>
      <c r="C1533" s="581" t="s">
        <v>95</v>
      </c>
      <c r="D1533" s="604"/>
      <c r="E1533" s="176"/>
      <c r="F1533" s="575"/>
      <c r="G1533" s="509" t="e">
        <f t="shared" si="29"/>
        <v>#DIV/0!</v>
      </c>
    </row>
    <row r="1534" spans="1:7" s="168" customFormat="1" ht="12.75" hidden="1">
      <c r="A1534" s="57"/>
      <c r="B1534" s="148"/>
      <c r="C1534" s="581" t="s">
        <v>98</v>
      </c>
      <c r="D1534" s="605"/>
      <c r="E1534" s="39"/>
      <c r="F1534" s="172"/>
      <c r="G1534" s="509" t="e">
        <f aca="true" t="shared" si="30" ref="G1534:G1597">(F1534-E1534)/E1534</f>
        <v>#DIV/0!</v>
      </c>
    </row>
    <row r="1535" spans="1:7" s="168" customFormat="1" ht="12.75" hidden="1">
      <c r="A1535" s="57"/>
      <c r="B1535" s="148"/>
      <c r="C1535" s="581" t="s">
        <v>96</v>
      </c>
      <c r="D1535" s="605"/>
      <c r="E1535" s="39"/>
      <c r="F1535" s="172"/>
      <c r="G1535" s="509" t="e">
        <f t="shared" si="30"/>
        <v>#DIV/0!</v>
      </c>
    </row>
    <row r="1536" spans="1:7" s="168" customFormat="1" ht="12.75" hidden="1">
      <c r="A1536" s="57"/>
      <c r="B1536" s="148"/>
      <c r="C1536" s="581" t="s">
        <v>97</v>
      </c>
      <c r="D1536" s="605"/>
      <c r="E1536" s="39"/>
      <c r="F1536" s="172"/>
      <c r="G1536" s="509" t="e">
        <f t="shared" si="30"/>
        <v>#DIV/0!</v>
      </c>
    </row>
    <row r="1537" spans="1:7" s="168" customFormat="1" ht="12.75" hidden="1">
      <c r="A1537" s="57"/>
      <c r="B1537" s="148"/>
      <c r="C1537" s="581" t="s">
        <v>115</v>
      </c>
      <c r="D1537" s="605"/>
      <c r="E1537" s="39"/>
      <c r="F1537" s="172"/>
      <c r="G1537" s="509" t="e">
        <f t="shared" si="30"/>
        <v>#DIV/0!</v>
      </c>
    </row>
    <row r="1538" spans="1:7" s="168" customFormat="1" ht="12.75" hidden="1">
      <c r="A1538" s="57"/>
      <c r="B1538" s="148"/>
      <c r="C1538" s="521" t="s">
        <v>133</v>
      </c>
      <c r="D1538" s="605"/>
      <c r="E1538" s="39"/>
      <c r="F1538" s="172"/>
      <c r="G1538" s="509" t="e">
        <f t="shared" si="30"/>
        <v>#DIV/0!</v>
      </c>
    </row>
    <row r="1539" spans="1:7" s="168" customFormat="1" ht="12.75" hidden="1">
      <c r="A1539" s="57"/>
      <c r="B1539" s="148"/>
      <c r="C1539" s="521" t="s">
        <v>134</v>
      </c>
      <c r="D1539" s="605"/>
      <c r="E1539" s="39"/>
      <c r="F1539" s="172"/>
      <c r="G1539" s="509" t="e">
        <f t="shared" si="30"/>
        <v>#DIV/0!</v>
      </c>
    </row>
    <row r="1540" spans="1:7" s="168" customFormat="1" ht="12.75" hidden="1">
      <c r="A1540" s="57"/>
      <c r="B1540" s="148"/>
      <c r="C1540" s="197" t="s">
        <v>682</v>
      </c>
      <c r="D1540" s="604">
        <v>10000</v>
      </c>
      <c r="E1540" s="176">
        <v>10000</v>
      </c>
      <c r="F1540" s="176">
        <f>SUM(F1541:F1546)</f>
        <v>0</v>
      </c>
      <c r="G1540" s="509">
        <f t="shared" si="30"/>
        <v>-1</v>
      </c>
    </row>
    <row r="1541" spans="1:7" s="168" customFormat="1" ht="12.75" hidden="1">
      <c r="A1541" s="57"/>
      <c r="B1541" s="148"/>
      <c r="C1541" s="581" t="s">
        <v>116</v>
      </c>
      <c r="D1541" s="605"/>
      <c r="E1541" s="39"/>
      <c r="F1541" s="172"/>
      <c r="G1541" s="509" t="e">
        <f t="shared" si="30"/>
        <v>#DIV/0!</v>
      </c>
    </row>
    <row r="1542" spans="1:7" s="168" customFormat="1" ht="12.75" hidden="1">
      <c r="A1542" s="203"/>
      <c r="B1542" s="579"/>
      <c r="C1542" s="581" t="s">
        <v>117</v>
      </c>
      <c r="D1542" s="604"/>
      <c r="E1542" s="176"/>
      <c r="F1542" s="575"/>
      <c r="G1542" s="509" t="e">
        <f t="shared" si="30"/>
        <v>#DIV/0!</v>
      </c>
    </row>
    <row r="1543" spans="1:7" s="168" customFormat="1" ht="12.75" hidden="1">
      <c r="A1543" s="57"/>
      <c r="B1543" s="148"/>
      <c r="C1543" s="581" t="s">
        <v>118</v>
      </c>
      <c r="D1543" s="605"/>
      <c r="E1543" s="39"/>
      <c r="F1543" s="172"/>
      <c r="G1543" s="509" t="e">
        <f t="shared" si="30"/>
        <v>#DIV/0!</v>
      </c>
    </row>
    <row r="1544" spans="1:7" s="168" customFormat="1" ht="12.75" hidden="1">
      <c r="A1544" s="57"/>
      <c r="B1544" s="148"/>
      <c r="C1544" s="581" t="s">
        <v>119</v>
      </c>
      <c r="D1544" s="605"/>
      <c r="E1544" s="39"/>
      <c r="F1544" s="172"/>
      <c r="G1544" s="509" t="e">
        <f t="shared" si="30"/>
        <v>#DIV/0!</v>
      </c>
    </row>
    <row r="1545" spans="1:7" s="168" customFormat="1" ht="12.75" hidden="1">
      <c r="A1545" s="57"/>
      <c r="B1545" s="148"/>
      <c r="C1545" s="581" t="s">
        <v>135</v>
      </c>
      <c r="D1545" s="605"/>
      <c r="E1545" s="39"/>
      <c r="F1545" s="172"/>
      <c r="G1545" s="509" t="e">
        <f t="shared" si="30"/>
        <v>#DIV/0!</v>
      </c>
    </row>
    <row r="1546" spans="1:7" s="168" customFormat="1" ht="12.75" hidden="1">
      <c r="A1546" s="57"/>
      <c r="B1546" s="148"/>
      <c r="C1546" s="581" t="s">
        <v>120</v>
      </c>
      <c r="D1546" s="605"/>
      <c r="E1546" s="39"/>
      <c r="F1546" s="172"/>
      <c r="G1546" s="509" t="e">
        <f t="shared" si="30"/>
        <v>#DIV/0!</v>
      </c>
    </row>
    <row r="1547" spans="1:7" s="168" customFormat="1" ht="12.75" hidden="1">
      <c r="A1547" s="203"/>
      <c r="B1547" s="579"/>
      <c r="C1547" s="203" t="s">
        <v>683</v>
      </c>
      <c r="D1547" s="604">
        <v>23000</v>
      </c>
      <c r="E1547" s="176">
        <v>23000</v>
      </c>
      <c r="F1547" s="176">
        <f>SUM(F1548:F1553)</f>
        <v>0</v>
      </c>
      <c r="G1547" s="509">
        <f t="shared" si="30"/>
        <v>-1</v>
      </c>
    </row>
    <row r="1548" spans="1:7" s="168" customFormat="1" ht="12.75" hidden="1">
      <c r="A1548" s="57"/>
      <c r="B1548" s="148"/>
      <c r="C1548" s="581" t="s">
        <v>136</v>
      </c>
      <c r="D1548" s="605"/>
      <c r="E1548" s="39"/>
      <c r="F1548" s="172"/>
      <c r="G1548" s="509" t="e">
        <f t="shared" si="30"/>
        <v>#DIV/0!</v>
      </c>
    </row>
    <row r="1549" spans="1:7" s="168" customFormat="1" ht="12.75" hidden="1">
      <c r="A1549" s="57"/>
      <c r="B1549" s="148"/>
      <c r="C1549" s="581" t="s">
        <v>137</v>
      </c>
      <c r="D1549" s="605"/>
      <c r="E1549" s="39"/>
      <c r="F1549" s="172"/>
      <c r="G1549" s="509" t="e">
        <f t="shared" si="30"/>
        <v>#DIV/0!</v>
      </c>
    </row>
    <row r="1550" spans="1:7" s="168" customFormat="1" ht="12.75" hidden="1">
      <c r="A1550" s="57"/>
      <c r="B1550" s="148"/>
      <c r="C1550" s="581" t="s">
        <v>138</v>
      </c>
      <c r="D1550" s="605"/>
      <c r="E1550" s="39"/>
      <c r="F1550" s="172"/>
      <c r="G1550" s="509" t="e">
        <f t="shared" si="30"/>
        <v>#DIV/0!</v>
      </c>
    </row>
    <row r="1551" spans="1:7" s="168" customFormat="1" ht="12.75" hidden="1">
      <c r="A1551" s="57"/>
      <c r="B1551" s="148"/>
      <c r="C1551" s="581" t="s">
        <v>954</v>
      </c>
      <c r="D1551" s="605"/>
      <c r="E1551" s="39"/>
      <c r="F1551" s="172"/>
      <c r="G1551" s="509" t="e">
        <f t="shared" si="30"/>
        <v>#DIV/0!</v>
      </c>
    </row>
    <row r="1552" spans="1:7" s="168" customFormat="1" ht="12.75" hidden="1">
      <c r="A1552" s="203"/>
      <c r="B1552" s="579"/>
      <c r="C1552" s="581" t="s">
        <v>139</v>
      </c>
      <c r="D1552" s="604"/>
      <c r="E1552" s="176"/>
      <c r="F1552" s="575"/>
      <c r="G1552" s="509" t="e">
        <f t="shared" si="30"/>
        <v>#DIV/0!</v>
      </c>
    </row>
    <row r="1553" spans="1:7" s="168" customFormat="1" ht="12.75" hidden="1">
      <c r="A1553" s="57"/>
      <c r="B1553" s="148"/>
      <c r="C1553" s="581" t="s">
        <v>140</v>
      </c>
      <c r="D1553" s="605"/>
      <c r="E1553" s="39"/>
      <c r="F1553" s="172"/>
      <c r="G1553" s="509" t="e">
        <f t="shared" si="30"/>
        <v>#DIV/0!</v>
      </c>
    </row>
    <row r="1554" spans="1:7" s="168" customFormat="1" ht="12.75" hidden="1">
      <c r="A1554" s="57"/>
      <c r="B1554" s="148"/>
      <c r="C1554" s="203" t="s">
        <v>684</v>
      </c>
      <c r="D1554" s="604">
        <v>40050</v>
      </c>
      <c r="E1554" s="176">
        <v>67300</v>
      </c>
      <c r="F1554" s="176">
        <f>SUM(F1555:F1558)</f>
        <v>0</v>
      </c>
      <c r="G1554" s="509">
        <f t="shared" si="30"/>
        <v>-1</v>
      </c>
    </row>
    <row r="1555" spans="1:7" s="168" customFormat="1" ht="12.75" hidden="1">
      <c r="A1555" s="57"/>
      <c r="B1555" s="148"/>
      <c r="C1555" s="581" t="s">
        <v>121</v>
      </c>
      <c r="D1555" s="605"/>
      <c r="E1555" s="39"/>
      <c r="F1555" s="172"/>
      <c r="G1555" s="509" t="e">
        <f t="shared" si="30"/>
        <v>#DIV/0!</v>
      </c>
    </row>
    <row r="1556" spans="1:7" s="168" customFormat="1" ht="12.75" hidden="1">
      <c r="A1556" s="57"/>
      <c r="B1556" s="148"/>
      <c r="C1556" s="581" t="s">
        <v>141</v>
      </c>
      <c r="D1556" s="605"/>
      <c r="E1556" s="39"/>
      <c r="F1556" s="172"/>
      <c r="G1556" s="509" t="e">
        <f t="shared" si="30"/>
        <v>#DIV/0!</v>
      </c>
    </row>
    <row r="1557" spans="1:7" s="168" customFormat="1" ht="12.75" hidden="1">
      <c r="A1557" s="57"/>
      <c r="B1557" s="148"/>
      <c r="C1557" s="581" t="s">
        <v>122</v>
      </c>
      <c r="D1557" s="605"/>
      <c r="E1557" s="39"/>
      <c r="F1557" s="172"/>
      <c r="G1557" s="509" t="e">
        <f t="shared" si="30"/>
        <v>#DIV/0!</v>
      </c>
    </row>
    <row r="1558" spans="1:7" s="168" customFormat="1" ht="12.75" hidden="1">
      <c r="A1558" s="57"/>
      <c r="B1558" s="148"/>
      <c r="C1558" s="521" t="s">
        <v>142</v>
      </c>
      <c r="D1558" s="605"/>
      <c r="E1558" s="39"/>
      <c r="F1558" s="172"/>
      <c r="G1558" s="509" t="e">
        <f t="shared" si="30"/>
        <v>#DIV/0!</v>
      </c>
    </row>
    <row r="1559" spans="1:7" s="168" customFormat="1" ht="12.75" hidden="1">
      <c r="A1559" s="203"/>
      <c r="B1559" s="579"/>
      <c r="C1559" s="197" t="s">
        <v>946</v>
      </c>
      <c r="D1559" s="604">
        <v>8600</v>
      </c>
      <c r="E1559" s="176">
        <v>0</v>
      </c>
      <c r="F1559" s="575">
        <v>0</v>
      </c>
      <c r="G1559" s="509" t="e">
        <f t="shared" si="30"/>
        <v>#DIV/0!</v>
      </c>
    </row>
    <row r="1560" spans="1:7" s="168" customFormat="1" ht="12.75" hidden="1">
      <c r="A1560" s="203"/>
      <c r="B1560" s="579"/>
      <c r="C1560" s="197" t="s">
        <v>685</v>
      </c>
      <c r="D1560" s="604">
        <f>SUM(D1561:D1564)</f>
        <v>124098</v>
      </c>
      <c r="E1560" s="176">
        <f>SUM(E1561:E1564)</f>
        <v>132756</v>
      </c>
      <c r="F1560" s="176">
        <f>SUM(F1561:F1564)</f>
        <v>0</v>
      </c>
      <c r="G1560" s="509">
        <f t="shared" si="30"/>
        <v>-1</v>
      </c>
    </row>
    <row r="1561" spans="1:7" s="168" customFormat="1" ht="12.75" hidden="1">
      <c r="A1561" s="57"/>
      <c r="B1561" s="148"/>
      <c r="C1561" s="521" t="s">
        <v>144</v>
      </c>
      <c r="D1561" s="605">
        <v>95238</v>
      </c>
      <c r="E1561" s="39">
        <v>132756</v>
      </c>
      <c r="F1561" s="172"/>
      <c r="G1561" s="509">
        <f t="shared" si="30"/>
        <v>-1</v>
      </c>
    </row>
    <row r="1562" spans="1:7" s="168" customFormat="1" ht="12.75" hidden="1">
      <c r="A1562" s="57"/>
      <c r="B1562" s="148"/>
      <c r="C1562" s="521" t="s">
        <v>143</v>
      </c>
      <c r="D1562" s="605"/>
      <c r="E1562" s="172"/>
      <c r="F1562" s="172"/>
      <c r="G1562" s="509" t="e">
        <f t="shared" si="30"/>
        <v>#DIV/0!</v>
      </c>
    </row>
    <row r="1563" spans="1:7" s="168" customFormat="1" ht="12.75" hidden="1">
      <c r="A1563" s="57"/>
      <c r="B1563" s="148"/>
      <c r="C1563" s="521" t="s">
        <v>145</v>
      </c>
      <c r="D1563" s="605"/>
      <c r="E1563" s="39"/>
      <c r="F1563" s="172"/>
      <c r="G1563" s="509" t="e">
        <f t="shared" si="30"/>
        <v>#DIV/0!</v>
      </c>
    </row>
    <row r="1564" spans="1:7" s="168" customFormat="1" ht="12.75" hidden="1">
      <c r="A1564" s="57"/>
      <c r="B1564" s="148"/>
      <c r="C1564" s="521" t="s">
        <v>686</v>
      </c>
      <c r="D1564" s="605">
        <v>28860</v>
      </c>
      <c r="E1564" s="39"/>
      <c r="F1564" s="172"/>
      <c r="G1564" s="509" t="e">
        <f t="shared" si="30"/>
        <v>#DIV/0!</v>
      </c>
    </row>
    <row r="1565" spans="1:7" s="168" customFormat="1" ht="12.75" hidden="1">
      <c r="A1565" s="203"/>
      <c r="B1565" s="579"/>
      <c r="C1565" s="571" t="s">
        <v>156</v>
      </c>
      <c r="D1565" s="604">
        <f>SUM(D1566)</f>
        <v>2000</v>
      </c>
      <c r="E1565" s="176">
        <v>3000</v>
      </c>
      <c r="F1565" s="176">
        <f>SUM(F1566)</f>
        <v>0</v>
      </c>
      <c r="G1565" s="509">
        <f t="shared" si="30"/>
        <v>-1</v>
      </c>
    </row>
    <row r="1566" spans="1:7" s="168" customFormat="1" ht="12.75" hidden="1">
      <c r="A1566" s="57"/>
      <c r="B1566" s="148"/>
      <c r="C1566" s="521" t="s">
        <v>147</v>
      </c>
      <c r="D1566" s="605">
        <v>2000</v>
      </c>
      <c r="E1566" s="39"/>
      <c r="F1566" s="172"/>
      <c r="G1566" s="509" t="e">
        <f t="shared" si="30"/>
        <v>#DIV/0!</v>
      </c>
    </row>
    <row r="1567" spans="1:7" s="168" customFormat="1" ht="12.75" hidden="1">
      <c r="A1567" s="203"/>
      <c r="B1567" s="579"/>
      <c r="C1567" s="571" t="s">
        <v>626</v>
      </c>
      <c r="D1567" s="604">
        <f>SUM(D1568:D1572)</f>
        <v>43000</v>
      </c>
      <c r="E1567" s="176">
        <f>SUM(E1568:E1572)</f>
        <v>56000</v>
      </c>
      <c r="F1567" s="176">
        <f>SUM(F1568:F1572)</f>
        <v>0</v>
      </c>
      <c r="G1567" s="509">
        <f t="shared" si="30"/>
        <v>-1</v>
      </c>
    </row>
    <row r="1568" spans="1:7" s="168" customFormat="1" ht="12.75" hidden="1">
      <c r="A1568" s="57"/>
      <c r="B1568" s="148"/>
      <c r="C1568" s="521" t="s">
        <v>155</v>
      </c>
      <c r="D1568" s="605"/>
      <c r="E1568" s="39"/>
      <c r="F1568" s="172"/>
      <c r="G1568" s="509" t="e">
        <f t="shared" si="30"/>
        <v>#DIV/0!</v>
      </c>
    </row>
    <row r="1569" spans="1:7" s="168" customFormat="1" ht="12.75" hidden="1">
      <c r="A1569" s="57"/>
      <c r="B1569" s="148"/>
      <c r="C1569" s="521" t="s">
        <v>149</v>
      </c>
      <c r="D1569" s="605"/>
      <c r="E1569" s="39"/>
      <c r="F1569" s="172"/>
      <c r="G1569" s="509" t="e">
        <f t="shared" si="30"/>
        <v>#DIV/0!</v>
      </c>
    </row>
    <row r="1570" spans="1:7" s="168" customFormat="1" ht="12.75" hidden="1">
      <c r="A1570" s="57"/>
      <c r="B1570" s="148"/>
      <c r="C1570" s="521" t="s">
        <v>944</v>
      </c>
      <c r="D1570" s="605">
        <v>43000</v>
      </c>
      <c r="E1570" s="39">
        <v>56000</v>
      </c>
      <c r="F1570" s="172"/>
      <c r="G1570" s="509">
        <f t="shared" si="30"/>
        <v>-1</v>
      </c>
    </row>
    <row r="1571" spans="1:7" s="168" customFormat="1" ht="12.75" hidden="1">
      <c r="A1571" s="57"/>
      <c r="B1571" s="148"/>
      <c r="C1571" s="521" t="s">
        <v>150</v>
      </c>
      <c r="D1571" s="605"/>
      <c r="E1571" s="39"/>
      <c r="F1571" s="172"/>
      <c r="G1571" s="509" t="e">
        <f t="shared" si="30"/>
        <v>#DIV/0!</v>
      </c>
    </row>
    <row r="1572" spans="1:7" s="168" customFormat="1" ht="12.75" hidden="1">
      <c r="A1572" s="57"/>
      <c r="B1572" s="148"/>
      <c r="C1572" s="521" t="s">
        <v>151</v>
      </c>
      <c r="D1572" s="605"/>
      <c r="E1572" s="39"/>
      <c r="F1572" s="172"/>
      <c r="G1572" s="509" t="e">
        <f t="shared" si="30"/>
        <v>#DIV/0!</v>
      </c>
    </row>
    <row r="1573" spans="1:7" s="168" customFormat="1" ht="12.75" hidden="1">
      <c r="A1573" s="266"/>
      <c r="B1573" s="148"/>
      <c r="C1573" s="521" t="s">
        <v>249</v>
      </c>
      <c r="D1573" s="605"/>
      <c r="E1573" s="39"/>
      <c r="F1573" s="172"/>
      <c r="G1573" s="509" t="e">
        <f t="shared" si="30"/>
        <v>#DIV/0!</v>
      </c>
    </row>
    <row r="1574" spans="1:7" s="168" customFormat="1" ht="24.75" customHeight="1">
      <c r="A1574" s="266" t="s">
        <v>919</v>
      </c>
      <c r="B1574" s="188" t="s">
        <v>840</v>
      </c>
      <c r="C1574" s="432" t="s">
        <v>770</v>
      </c>
      <c r="D1574" s="605">
        <f>SUM(D1575)</f>
        <v>50000</v>
      </c>
      <c r="E1574" s="39">
        <f>SUM(E1575)</f>
        <v>400000</v>
      </c>
      <c r="F1574" s="39">
        <v>100000</v>
      </c>
      <c r="G1574" s="509">
        <f t="shared" si="30"/>
        <v>-0.75</v>
      </c>
    </row>
    <row r="1575" spans="1:7" s="168" customFormat="1" ht="12.75" hidden="1">
      <c r="A1575" s="166"/>
      <c r="B1575" s="244"/>
      <c r="C1575" s="437" t="s">
        <v>687</v>
      </c>
      <c r="D1575" s="607">
        <f>SUM(D1576:D1577)</f>
        <v>50000</v>
      </c>
      <c r="E1575" s="176">
        <f>SUM(E1576:E1577)</f>
        <v>400000</v>
      </c>
      <c r="F1575" s="176">
        <f>SUM(F1576:F1577)</f>
        <v>0</v>
      </c>
      <c r="G1575" s="509">
        <f t="shared" si="30"/>
        <v>-1</v>
      </c>
    </row>
    <row r="1576" spans="1:7" s="168" customFormat="1" ht="12.75" hidden="1">
      <c r="A1576" s="57"/>
      <c r="B1576" s="148"/>
      <c r="C1576" s="583" t="s">
        <v>250</v>
      </c>
      <c r="D1576" s="608">
        <v>50000</v>
      </c>
      <c r="E1576" s="39"/>
      <c r="F1576" s="172"/>
      <c r="G1576" s="509" t="e">
        <f t="shared" si="30"/>
        <v>#DIV/0!</v>
      </c>
    </row>
    <row r="1577" spans="1:7" s="168" customFormat="1" ht="12.75" hidden="1">
      <c r="A1577" s="265"/>
      <c r="B1577" s="609"/>
      <c r="C1577" s="610" t="s">
        <v>251</v>
      </c>
      <c r="D1577" s="611"/>
      <c r="E1577" s="39">
        <v>400000</v>
      </c>
      <c r="F1577" s="172"/>
      <c r="G1577" s="509">
        <f t="shared" si="30"/>
        <v>-1</v>
      </c>
    </row>
    <row r="1578" spans="1:7" s="168" customFormat="1" ht="12.75" hidden="1">
      <c r="A1578" s="325"/>
      <c r="B1578" s="578"/>
      <c r="C1578" s="325" t="s">
        <v>252</v>
      </c>
      <c r="D1578" s="612"/>
      <c r="E1578" s="613"/>
      <c r="F1578" s="614"/>
      <c r="G1578" s="509" t="e">
        <f t="shared" si="30"/>
        <v>#DIV/0!</v>
      </c>
    </row>
    <row r="1579" spans="1:7" s="185" customFormat="1" ht="25.5">
      <c r="A1579" s="173" t="s">
        <v>1013</v>
      </c>
      <c r="B1579" s="258"/>
      <c r="C1579" s="620" t="s">
        <v>355</v>
      </c>
      <c r="D1579" s="213">
        <f>SUM(D1580)</f>
        <v>375000</v>
      </c>
      <c r="E1579" s="170">
        <f>SUM(E1580)</f>
        <v>280000</v>
      </c>
      <c r="F1579" s="170">
        <f>SUM(F1580)</f>
        <v>280000</v>
      </c>
      <c r="G1579" s="529">
        <f t="shared" si="30"/>
        <v>0</v>
      </c>
    </row>
    <row r="1580" spans="1:7" s="168" customFormat="1" ht="12.75">
      <c r="A1580" s="57"/>
      <c r="B1580" s="188" t="s">
        <v>839</v>
      </c>
      <c r="C1580" s="521" t="s">
        <v>678</v>
      </c>
      <c r="D1580" s="39">
        <f>SUM(D1581:D1581)</f>
        <v>375000</v>
      </c>
      <c r="E1580" s="39">
        <f>SUM(E1581:E1581)</f>
        <v>280000</v>
      </c>
      <c r="F1580" s="39">
        <f>SUM(F1581:F1581)</f>
        <v>280000</v>
      </c>
      <c r="G1580" s="509">
        <f t="shared" si="30"/>
        <v>0</v>
      </c>
    </row>
    <row r="1581" spans="1:7" ht="12.75" hidden="1">
      <c r="A1581" s="333"/>
      <c r="B1581" s="401"/>
      <c r="C1581" s="470" t="s">
        <v>486</v>
      </c>
      <c r="D1581" s="287">
        <v>375000</v>
      </c>
      <c r="E1581" s="287">
        <v>280000</v>
      </c>
      <c r="F1581" s="287">
        <v>280000</v>
      </c>
      <c r="G1581" s="509">
        <f t="shared" si="30"/>
        <v>0</v>
      </c>
    </row>
    <row r="1582" spans="1:7" ht="12.75">
      <c r="A1582" s="173" t="s">
        <v>194</v>
      </c>
      <c r="B1582" s="258"/>
      <c r="C1582" s="441" t="s">
        <v>920</v>
      </c>
      <c r="D1582" s="174">
        <f>SUM(D1583)</f>
        <v>4379167.1</v>
      </c>
      <c r="E1582" s="174">
        <f>SUM(E1583)</f>
        <v>5339997.36</v>
      </c>
      <c r="F1582" s="161">
        <f>SUM(F1583)</f>
        <v>5398221</v>
      </c>
      <c r="G1582" s="509">
        <f t="shared" si="30"/>
        <v>0.01090330876118629</v>
      </c>
    </row>
    <row r="1583" spans="1:7" s="185" customFormat="1" ht="12.75">
      <c r="A1583" s="166" t="s">
        <v>921</v>
      </c>
      <c r="B1583" s="245"/>
      <c r="C1583" s="443" t="s">
        <v>691</v>
      </c>
      <c r="D1583" s="170">
        <f>D1584+D1598+D1692</f>
        <v>4379167.1</v>
      </c>
      <c r="E1583" s="170">
        <f>E1584+E1598+E1692</f>
        <v>5339997.36</v>
      </c>
      <c r="F1583" s="213">
        <f>F1584+F1598+F1692</f>
        <v>5398221</v>
      </c>
      <c r="G1583" s="529">
        <f t="shared" si="30"/>
        <v>0.01090330876118629</v>
      </c>
    </row>
    <row r="1584" spans="1:7" s="168" customFormat="1" ht="12.75">
      <c r="A1584" s="57"/>
      <c r="B1584" s="188" t="s">
        <v>838</v>
      </c>
      <c r="C1584" s="521" t="s">
        <v>673</v>
      </c>
      <c r="D1584" s="522">
        <f>SUM(D1585,D1594:D1597)</f>
        <v>2993164.1</v>
      </c>
      <c r="E1584" s="522">
        <f>SUM(E1585,E1594:E1597)</f>
        <v>3483570.3600000003</v>
      </c>
      <c r="F1584" s="522">
        <v>3621221</v>
      </c>
      <c r="G1584" s="509">
        <f t="shared" si="30"/>
        <v>0.03951424136011986</v>
      </c>
    </row>
    <row r="1585" spans="1:7" s="168" customFormat="1" ht="12.75" hidden="1">
      <c r="A1585" s="203"/>
      <c r="B1585" s="250"/>
      <c r="C1585" s="571" t="s">
        <v>674</v>
      </c>
      <c r="D1585" s="588">
        <f>SUM(D1586:D1593)</f>
        <v>2242070</v>
      </c>
      <c r="E1585" s="176">
        <f>SUM(E1586:E1593)</f>
        <v>2609416</v>
      </c>
      <c r="F1585" s="176">
        <f>SUM(F1586:F1593)</f>
        <v>2685675</v>
      </c>
      <c r="G1585" s="509">
        <f t="shared" si="30"/>
        <v>0.029224546795144968</v>
      </c>
    </row>
    <row r="1586" spans="1:7" s="168" customFormat="1" ht="12.75" hidden="1">
      <c r="A1586" s="203"/>
      <c r="B1586" s="250"/>
      <c r="C1586" s="286" t="s">
        <v>126</v>
      </c>
      <c r="D1586" s="310">
        <v>603910</v>
      </c>
      <c r="E1586" s="172">
        <v>698530</v>
      </c>
      <c r="F1586" s="176">
        <v>782275</v>
      </c>
      <c r="G1586" s="509">
        <f t="shared" si="30"/>
        <v>0.11988747798949222</v>
      </c>
    </row>
    <row r="1587" spans="1:7" s="168" customFormat="1" ht="12.75" hidden="1">
      <c r="A1587" s="203"/>
      <c r="B1587" s="250"/>
      <c r="C1587" s="286" t="s">
        <v>127</v>
      </c>
      <c r="D1587" s="310">
        <v>1630660</v>
      </c>
      <c r="E1587" s="172">
        <v>1910886</v>
      </c>
      <c r="F1587" s="176">
        <v>1903400</v>
      </c>
      <c r="G1587" s="509">
        <f t="shared" si="30"/>
        <v>-0.00391755447473057</v>
      </c>
    </row>
    <row r="1588" spans="1:7" s="168" customFormat="1" ht="12.75" hidden="1">
      <c r="A1588" s="203"/>
      <c r="B1588" s="250"/>
      <c r="C1588" s="286" t="s">
        <v>123</v>
      </c>
      <c r="D1588" s="588"/>
      <c r="E1588" s="176"/>
      <c r="F1588" s="176"/>
      <c r="G1588" s="509" t="e">
        <f t="shared" si="30"/>
        <v>#DIV/0!</v>
      </c>
    </row>
    <row r="1589" spans="1:7" s="168" customFormat="1" ht="12.75" hidden="1">
      <c r="A1589" s="203"/>
      <c r="B1589" s="250"/>
      <c r="C1589" s="286" t="s">
        <v>124</v>
      </c>
      <c r="D1589" s="588"/>
      <c r="E1589" s="176"/>
      <c r="F1589" s="176"/>
      <c r="G1589" s="509" t="e">
        <f t="shared" si="30"/>
        <v>#DIV/0!</v>
      </c>
    </row>
    <row r="1590" spans="1:7" s="168" customFormat="1" ht="12.75" hidden="1">
      <c r="A1590" s="203"/>
      <c r="B1590" s="250"/>
      <c r="C1590" s="286" t="s">
        <v>125</v>
      </c>
      <c r="D1590" s="588"/>
      <c r="E1590" s="176"/>
      <c r="F1590" s="176"/>
      <c r="G1590" s="509" t="e">
        <f t="shared" si="30"/>
        <v>#DIV/0!</v>
      </c>
    </row>
    <row r="1591" spans="1:7" s="168" customFormat="1" ht="12.75" hidden="1">
      <c r="A1591" s="203"/>
      <c r="B1591" s="250"/>
      <c r="C1591" s="286" t="s">
        <v>625</v>
      </c>
      <c r="D1591" s="310"/>
      <c r="E1591" s="39"/>
      <c r="F1591" s="39"/>
      <c r="G1591" s="509" t="e">
        <f t="shared" si="30"/>
        <v>#DIV/0!</v>
      </c>
    </row>
    <row r="1592" spans="1:7" s="168" customFormat="1" ht="12.75" hidden="1">
      <c r="A1592" s="203"/>
      <c r="B1592" s="250"/>
      <c r="C1592" s="286" t="s">
        <v>71</v>
      </c>
      <c r="D1592" s="310">
        <v>7500</v>
      </c>
      <c r="E1592" s="39"/>
      <c r="F1592" s="39"/>
      <c r="G1592" s="509" t="e">
        <f t="shared" si="30"/>
        <v>#DIV/0!</v>
      </c>
    </row>
    <row r="1593" spans="1:7" s="168" customFormat="1" ht="12.75" hidden="1">
      <c r="A1593" s="57"/>
      <c r="B1593" s="188"/>
      <c r="C1593" s="286" t="s">
        <v>128</v>
      </c>
      <c r="D1593" s="310"/>
      <c r="E1593" s="39"/>
      <c r="F1593" s="39"/>
      <c r="G1593" s="509" t="e">
        <f t="shared" si="30"/>
        <v>#DIV/0!</v>
      </c>
    </row>
    <row r="1594" spans="1:7" s="168" customFormat="1" ht="12.75" hidden="1">
      <c r="A1594" s="203"/>
      <c r="B1594" s="250"/>
      <c r="C1594" s="197" t="s">
        <v>72</v>
      </c>
      <c r="D1594" s="588"/>
      <c r="E1594" s="176"/>
      <c r="F1594" s="176"/>
      <c r="G1594" s="509" t="e">
        <f t="shared" si="30"/>
        <v>#DIV/0!</v>
      </c>
    </row>
    <row r="1595" spans="1:7" s="168" customFormat="1" ht="12.75" hidden="1">
      <c r="A1595" s="203"/>
      <c r="B1595" s="250"/>
      <c r="C1595" s="571" t="s">
        <v>675</v>
      </c>
      <c r="D1595" s="588"/>
      <c r="E1595" s="176"/>
      <c r="F1595" s="176"/>
      <c r="G1595" s="509" t="e">
        <f t="shared" si="30"/>
        <v>#DIV/0!</v>
      </c>
    </row>
    <row r="1596" spans="1:7" s="168" customFormat="1" ht="12.75" hidden="1">
      <c r="A1596" s="203"/>
      <c r="B1596" s="250"/>
      <c r="C1596" s="571" t="s">
        <v>676</v>
      </c>
      <c r="D1596" s="588">
        <f>D1585*0.33</f>
        <v>739883.1</v>
      </c>
      <c r="E1596" s="176">
        <f>E1585*0.33</f>
        <v>861107.28</v>
      </c>
      <c r="F1596" s="176">
        <f>F1585*0.33</f>
        <v>886272.75</v>
      </c>
      <c r="G1596" s="509">
        <f t="shared" si="30"/>
        <v>0.029224546795144933</v>
      </c>
    </row>
    <row r="1597" spans="1:7" s="168" customFormat="1" ht="12.75" hidden="1">
      <c r="A1597" s="203"/>
      <c r="B1597" s="250"/>
      <c r="C1597" s="571" t="s">
        <v>677</v>
      </c>
      <c r="D1597" s="588">
        <v>11211</v>
      </c>
      <c r="E1597" s="176">
        <f>E1585*0.005</f>
        <v>13047.08</v>
      </c>
      <c r="F1597" s="176">
        <f>F1585*0.005</f>
        <v>13428.375</v>
      </c>
      <c r="G1597" s="509">
        <f t="shared" si="30"/>
        <v>0.029224546795144975</v>
      </c>
    </row>
    <row r="1598" spans="1:7" s="76" customFormat="1" ht="12.75">
      <c r="A1598" s="57"/>
      <c r="B1598" s="188" t="s">
        <v>839</v>
      </c>
      <c r="C1598" s="521" t="s">
        <v>678</v>
      </c>
      <c r="D1598" s="522">
        <f>D1599+D1614+D1620+D1629+D1651+D1659+D1664+D1667+D1672+D1675+D1644</f>
        <v>1386003</v>
      </c>
      <c r="E1598" s="522">
        <f>E1599+E1614+E1620+E1629+E1651+E1659+E1664+E1667+E1672+E1675+E1644</f>
        <v>1476427</v>
      </c>
      <c r="F1598" s="522">
        <v>1477000</v>
      </c>
      <c r="G1598" s="509">
        <f aca="true" t="shared" si="31" ref="G1598:G1661">(F1598-E1598)/E1598</f>
        <v>0.00038809910683020564</v>
      </c>
    </row>
    <row r="1599" spans="1:7" s="76" customFormat="1" ht="12.75" hidden="1">
      <c r="A1599" s="203"/>
      <c r="B1599" s="250"/>
      <c r="C1599" s="571" t="s">
        <v>940</v>
      </c>
      <c r="D1599" s="588">
        <v>53375</v>
      </c>
      <c r="E1599" s="176">
        <v>52740</v>
      </c>
      <c r="F1599" s="176">
        <f>SUM(F1600:F1613)</f>
        <v>0</v>
      </c>
      <c r="G1599" s="509">
        <f t="shared" si="31"/>
        <v>-1</v>
      </c>
    </row>
    <row r="1600" spans="1:7" s="76" customFormat="1" ht="12.75" hidden="1">
      <c r="A1600" s="203"/>
      <c r="B1600" s="250"/>
      <c r="C1600" s="581" t="s">
        <v>73</v>
      </c>
      <c r="D1600" s="310"/>
      <c r="E1600" s="39"/>
      <c r="F1600" s="39"/>
      <c r="G1600" s="509" t="e">
        <f t="shared" si="31"/>
        <v>#DIV/0!</v>
      </c>
    </row>
    <row r="1601" spans="1:7" s="76" customFormat="1" ht="12.75" hidden="1">
      <c r="A1601" s="203"/>
      <c r="B1601" s="250"/>
      <c r="C1601" s="581" t="s">
        <v>74</v>
      </c>
      <c r="D1601" s="310"/>
      <c r="E1601" s="39"/>
      <c r="F1601" s="39"/>
      <c r="G1601" s="509" t="e">
        <f t="shared" si="31"/>
        <v>#DIV/0!</v>
      </c>
    </row>
    <row r="1602" spans="1:7" s="76" customFormat="1" ht="12.75" hidden="1">
      <c r="A1602" s="203"/>
      <c r="B1602" s="250"/>
      <c r="C1602" s="581" t="s">
        <v>75</v>
      </c>
      <c r="D1602" s="310"/>
      <c r="E1602" s="39"/>
      <c r="F1602" s="39"/>
      <c r="G1602" s="509" t="e">
        <f t="shared" si="31"/>
        <v>#DIV/0!</v>
      </c>
    </row>
    <row r="1603" spans="1:7" s="76" customFormat="1" ht="12.75" hidden="1">
      <c r="A1603" s="203"/>
      <c r="B1603" s="250"/>
      <c r="C1603" s="581" t="s">
        <v>270</v>
      </c>
      <c r="D1603" s="310"/>
      <c r="E1603" s="172"/>
      <c r="F1603" s="39"/>
      <c r="G1603" s="509" t="e">
        <f t="shared" si="31"/>
        <v>#DIV/0!</v>
      </c>
    </row>
    <row r="1604" spans="1:7" s="76" customFormat="1" ht="12.75" hidden="1">
      <c r="A1604" s="203"/>
      <c r="B1604" s="250"/>
      <c r="C1604" s="581" t="s">
        <v>77</v>
      </c>
      <c r="D1604" s="310"/>
      <c r="E1604" s="39"/>
      <c r="F1604" s="39"/>
      <c r="G1604" s="509" t="e">
        <f t="shared" si="31"/>
        <v>#DIV/0!</v>
      </c>
    </row>
    <row r="1605" spans="1:7" s="76" customFormat="1" ht="12.75" hidden="1">
      <c r="A1605" s="57"/>
      <c r="B1605" s="188"/>
      <c r="C1605" s="286" t="s">
        <v>248</v>
      </c>
      <c r="D1605" s="310"/>
      <c r="E1605" s="39"/>
      <c r="F1605" s="39"/>
      <c r="G1605" s="509" t="e">
        <f t="shared" si="31"/>
        <v>#DIV/0!</v>
      </c>
    </row>
    <row r="1606" spans="1:7" s="76" customFormat="1" ht="12.75" hidden="1">
      <c r="A1606" s="203"/>
      <c r="B1606" s="250"/>
      <c r="C1606" s="581" t="s">
        <v>78</v>
      </c>
      <c r="D1606" s="310"/>
      <c r="E1606" s="39"/>
      <c r="F1606" s="39"/>
      <c r="G1606" s="509" t="e">
        <f t="shared" si="31"/>
        <v>#DIV/0!</v>
      </c>
    </row>
    <row r="1607" spans="1:7" s="76" customFormat="1" ht="12.75" hidden="1">
      <c r="A1607" s="203"/>
      <c r="B1607" s="250"/>
      <c r="C1607" s="581" t="s">
        <v>79</v>
      </c>
      <c r="D1607" s="310"/>
      <c r="E1607" s="39"/>
      <c r="F1607" s="39"/>
      <c r="G1607" s="509" t="e">
        <f t="shared" si="31"/>
        <v>#DIV/0!</v>
      </c>
    </row>
    <row r="1608" spans="1:7" s="76" customFormat="1" ht="12.75" hidden="1">
      <c r="A1608" s="203"/>
      <c r="B1608" s="250"/>
      <c r="C1608" s="581" t="s">
        <v>80</v>
      </c>
      <c r="D1608" s="310"/>
      <c r="E1608" s="39"/>
      <c r="F1608" s="39"/>
      <c r="G1608" s="509" t="e">
        <f t="shared" si="31"/>
        <v>#DIV/0!</v>
      </c>
    </row>
    <row r="1609" spans="1:7" s="76" customFormat="1" ht="12.75" hidden="1">
      <c r="A1609" s="203"/>
      <c r="B1609" s="250"/>
      <c r="C1609" s="581" t="s">
        <v>81</v>
      </c>
      <c r="D1609" s="310"/>
      <c r="E1609" s="39"/>
      <c r="F1609" s="39"/>
      <c r="G1609" s="509" t="e">
        <f t="shared" si="31"/>
        <v>#DIV/0!</v>
      </c>
    </row>
    <row r="1610" spans="1:7" s="76" customFormat="1" ht="12.75" hidden="1">
      <c r="A1610" s="203"/>
      <c r="B1610" s="250"/>
      <c r="C1610" s="581" t="s">
        <v>82</v>
      </c>
      <c r="D1610" s="310"/>
      <c r="E1610" s="39"/>
      <c r="F1610" s="39"/>
      <c r="G1610" s="509" t="e">
        <f t="shared" si="31"/>
        <v>#DIV/0!</v>
      </c>
    </row>
    <row r="1611" spans="1:7" s="76" customFormat="1" ht="12.75" hidden="1">
      <c r="A1611" s="203"/>
      <c r="B1611" s="250"/>
      <c r="C1611" s="581" t="s">
        <v>129</v>
      </c>
      <c r="D1611" s="310"/>
      <c r="E1611" s="39"/>
      <c r="F1611" s="39"/>
      <c r="G1611" s="509" t="e">
        <f t="shared" si="31"/>
        <v>#DIV/0!</v>
      </c>
    </row>
    <row r="1612" spans="1:7" s="76" customFormat="1" ht="12.75" hidden="1">
      <c r="A1612" s="57"/>
      <c r="B1612" s="188"/>
      <c r="C1612" s="581" t="s">
        <v>83</v>
      </c>
      <c r="D1612" s="310"/>
      <c r="E1612" s="39"/>
      <c r="F1612" s="39"/>
      <c r="G1612" s="509" t="e">
        <f t="shared" si="31"/>
        <v>#DIV/0!</v>
      </c>
    </row>
    <row r="1613" spans="1:7" s="76" customFormat="1" ht="12.75" hidden="1">
      <c r="A1613" s="57"/>
      <c r="B1613" s="188"/>
      <c r="C1613" s="581" t="s">
        <v>84</v>
      </c>
      <c r="D1613" s="310"/>
      <c r="E1613" s="39"/>
      <c r="F1613" s="39"/>
      <c r="G1613" s="509" t="e">
        <f t="shared" si="31"/>
        <v>#DIV/0!</v>
      </c>
    </row>
    <row r="1614" spans="1:7" s="76" customFormat="1" ht="12.75" hidden="1">
      <c r="A1614" s="203"/>
      <c r="B1614" s="250"/>
      <c r="C1614" s="571" t="s">
        <v>679</v>
      </c>
      <c r="D1614" s="588">
        <v>25000</v>
      </c>
      <c r="E1614" s="176">
        <v>25000</v>
      </c>
      <c r="F1614" s="176">
        <f>SUM(F1615:F1619)</f>
        <v>0</v>
      </c>
      <c r="G1614" s="509">
        <f t="shared" si="31"/>
        <v>-1</v>
      </c>
    </row>
    <row r="1615" spans="1:7" s="76" customFormat="1" ht="12.75" hidden="1">
      <c r="A1615" s="203"/>
      <c r="B1615" s="250"/>
      <c r="C1615" s="581" t="s">
        <v>85</v>
      </c>
      <c r="D1615" s="310"/>
      <c r="E1615" s="39"/>
      <c r="F1615" s="39"/>
      <c r="G1615" s="509" t="e">
        <f t="shared" si="31"/>
        <v>#DIV/0!</v>
      </c>
    </row>
    <row r="1616" spans="1:7" s="76" customFormat="1" ht="12.75" hidden="1">
      <c r="A1616" s="203"/>
      <c r="B1616" s="250"/>
      <c r="C1616" s="581" t="s">
        <v>86</v>
      </c>
      <c r="D1616" s="310"/>
      <c r="E1616" s="39"/>
      <c r="F1616" s="39"/>
      <c r="G1616" s="509" t="e">
        <f t="shared" si="31"/>
        <v>#DIV/0!</v>
      </c>
    </row>
    <row r="1617" spans="1:7" s="76" customFormat="1" ht="12.75" hidden="1">
      <c r="A1617" s="203"/>
      <c r="B1617" s="250"/>
      <c r="C1617" s="581" t="s">
        <v>87</v>
      </c>
      <c r="D1617" s="310"/>
      <c r="E1617" s="39"/>
      <c r="F1617" s="39"/>
      <c r="G1617" s="509" t="e">
        <f t="shared" si="31"/>
        <v>#DIV/0!</v>
      </c>
    </row>
    <row r="1618" spans="1:7" s="76" customFormat="1" ht="12.75" hidden="1">
      <c r="A1618" s="203"/>
      <c r="B1618" s="250"/>
      <c r="C1618" s="581" t="s">
        <v>88</v>
      </c>
      <c r="D1618" s="310"/>
      <c r="E1618" s="39"/>
      <c r="F1618" s="39"/>
      <c r="G1618" s="509" t="e">
        <f t="shared" si="31"/>
        <v>#DIV/0!</v>
      </c>
    </row>
    <row r="1619" spans="1:7" s="621" customFormat="1" ht="12.75" hidden="1">
      <c r="A1619" s="203"/>
      <c r="B1619" s="250"/>
      <c r="C1619" s="581" t="s">
        <v>89</v>
      </c>
      <c r="D1619" s="310"/>
      <c r="E1619" s="39"/>
      <c r="F1619" s="39"/>
      <c r="G1619" s="509" t="e">
        <f t="shared" si="31"/>
        <v>#DIV/0!</v>
      </c>
    </row>
    <row r="1620" spans="1:7" s="76" customFormat="1" ht="12.75" hidden="1">
      <c r="A1620" s="203"/>
      <c r="B1620" s="250"/>
      <c r="C1620" s="571" t="s">
        <v>680</v>
      </c>
      <c r="D1620" s="588">
        <v>50368</v>
      </c>
      <c r="E1620" s="176">
        <v>55537</v>
      </c>
      <c r="F1620" s="176">
        <f>SUM(F1621:F1628)</f>
        <v>0</v>
      </c>
      <c r="G1620" s="509">
        <f t="shared" si="31"/>
        <v>-1</v>
      </c>
    </row>
    <row r="1621" spans="1:7" s="76" customFormat="1" ht="12.75" hidden="1">
      <c r="A1621" s="57"/>
      <c r="B1621" s="188"/>
      <c r="C1621" s="581" t="s">
        <v>943</v>
      </c>
      <c r="D1621" s="310"/>
      <c r="E1621" s="39"/>
      <c r="F1621" s="39"/>
      <c r="G1621" s="509" t="e">
        <f t="shared" si="31"/>
        <v>#DIV/0!</v>
      </c>
    </row>
    <row r="1622" spans="1:7" s="76" customFormat="1" ht="12.75" hidden="1">
      <c r="A1622" s="57"/>
      <c r="B1622" s="188"/>
      <c r="C1622" s="286" t="s">
        <v>402</v>
      </c>
      <c r="D1622" s="310"/>
      <c r="E1622" s="39"/>
      <c r="F1622" s="39"/>
      <c r="G1622" s="509" t="e">
        <f t="shared" si="31"/>
        <v>#DIV/0!</v>
      </c>
    </row>
    <row r="1623" spans="1:7" s="76" customFormat="1" ht="12.75" hidden="1">
      <c r="A1623" s="57"/>
      <c r="B1623" s="188"/>
      <c r="C1623" s="581" t="s">
        <v>90</v>
      </c>
      <c r="D1623" s="310"/>
      <c r="E1623" s="39"/>
      <c r="F1623" s="39"/>
      <c r="G1623" s="509" t="e">
        <f t="shared" si="31"/>
        <v>#DIV/0!</v>
      </c>
    </row>
    <row r="1624" spans="1:7" s="76" customFormat="1" ht="12.75" hidden="1">
      <c r="A1624" s="57"/>
      <c r="B1624" s="188"/>
      <c r="C1624" s="581" t="s">
        <v>130</v>
      </c>
      <c r="D1624" s="310"/>
      <c r="E1624" s="39"/>
      <c r="F1624" s="39"/>
      <c r="G1624" s="509" t="e">
        <f t="shared" si="31"/>
        <v>#DIV/0!</v>
      </c>
    </row>
    <row r="1625" spans="1:7" s="76" customFormat="1" ht="12.75" hidden="1">
      <c r="A1625" s="57"/>
      <c r="B1625" s="188"/>
      <c r="C1625" s="581" t="s">
        <v>941</v>
      </c>
      <c r="D1625" s="310"/>
      <c r="E1625" s="39"/>
      <c r="F1625" s="39"/>
      <c r="G1625" s="509" t="e">
        <f t="shared" si="31"/>
        <v>#DIV/0!</v>
      </c>
    </row>
    <row r="1626" spans="1:7" s="76" customFormat="1" ht="12.75" hidden="1">
      <c r="A1626" s="57"/>
      <c r="B1626" s="188"/>
      <c r="C1626" s="581" t="s">
        <v>131</v>
      </c>
      <c r="D1626" s="310"/>
      <c r="E1626" s="39"/>
      <c r="F1626" s="39"/>
      <c r="G1626" s="509" t="e">
        <f t="shared" si="31"/>
        <v>#DIV/0!</v>
      </c>
    </row>
    <row r="1627" spans="1:7" s="76" customFormat="1" ht="12.75" hidden="1">
      <c r="A1627" s="57"/>
      <c r="B1627" s="188"/>
      <c r="C1627" s="581" t="s">
        <v>942</v>
      </c>
      <c r="D1627" s="310"/>
      <c r="E1627" s="39"/>
      <c r="F1627" s="39"/>
      <c r="G1627" s="509" t="e">
        <f t="shared" si="31"/>
        <v>#DIV/0!</v>
      </c>
    </row>
    <row r="1628" spans="1:7" s="76" customFormat="1" ht="12.75" hidden="1">
      <c r="A1628" s="57"/>
      <c r="B1628" s="188"/>
      <c r="C1628" s="286" t="s">
        <v>369</v>
      </c>
      <c r="D1628" s="310"/>
      <c r="E1628" s="39"/>
      <c r="F1628" s="39"/>
      <c r="G1628" s="509" t="e">
        <f t="shared" si="31"/>
        <v>#DIV/0!</v>
      </c>
    </row>
    <row r="1629" spans="1:7" s="76" customFormat="1" ht="12.75" hidden="1">
      <c r="A1629" s="203"/>
      <c r="B1629" s="250"/>
      <c r="C1629" s="571" t="s">
        <v>681</v>
      </c>
      <c r="D1629" s="588">
        <v>405000</v>
      </c>
      <c r="E1629" s="176">
        <v>370000</v>
      </c>
      <c r="F1629" s="176">
        <f>SUM(F1630:F1643)</f>
        <v>0</v>
      </c>
      <c r="G1629" s="509">
        <f t="shared" si="31"/>
        <v>-1</v>
      </c>
    </row>
    <row r="1630" spans="1:7" s="76" customFormat="1" ht="12.75" hidden="1">
      <c r="A1630" s="203"/>
      <c r="B1630" s="250"/>
      <c r="C1630" s="581" t="s">
        <v>91</v>
      </c>
      <c r="D1630" s="588"/>
      <c r="E1630" s="176"/>
      <c r="F1630" s="176"/>
      <c r="G1630" s="509" t="e">
        <f t="shared" si="31"/>
        <v>#DIV/0!</v>
      </c>
    </row>
    <row r="1631" spans="1:7" s="76" customFormat="1" ht="12.75" hidden="1">
      <c r="A1631" s="203"/>
      <c r="B1631" s="250"/>
      <c r="C1631" s="581" t="s">
        <v>791</v>
      </c>
      <c r="D1631" s="588"/>
      <c r="E1631" s="176"/>
      <c r="F1631" s="176"/>
      <c r="G1631" s="509" t="e">
        <f t="shared" si="31"/>
        <v>#DIV/0!</v>
      </c>
    </row>
    <row r="1632" spans="1:7" s="76" customFormat="1" ht="12.75" hidden="1">
      <c r="A1632" s="203"/>
      <c r="B1632" s="250"/>
      <c r="C1632" s="581" t="s">
        <v>92</v>
      </c>
      <c r="D1632" s="588"/>
      <c r="E1632" s="176"/>
      <c r="F1632" s="176"/>
      <c r="G1632" s="509" t="e">
        <f t="shared" si="31"/>
        <v>#DIV/0!</v>
      </c>
    </row>
    <row r="1633" spans="1:7" s="76" customFormat="1" ht="12.75" hidden="1">
      <c r="A1633" s="203"/>
      <c r="B1633" s="250"/>
      <c r="C1633" s="581" t="s">
        <v>132</v>
      </c>
      <c r="D1633" s="588"/>
      <c r="E1633" s="176"/>
      <c r="F1633" s="176"/>
      <c r="G1633" s="509" t="e">
        <f t="shared" si="31"/>
        <v>#DIV/0!</v>
      </c>
    </row>
    <row r="1634" spans="1:7" s="76" customFormat="1" ht="12.75" hidden="1">
      <c r="A1634" s="203"/>
      <c r="B1634" s="250"/>
      <c r="C1634" s="581" t="s">
        <v>93</v>
      </c>
      <c r="D1634" s="588"/>
      <c r="E1634" s="176"/>
      <c r="F1634" s="176"/>
      <c r="G1634" s="509" t="e">
        <f t="shared" si="31"/>
        <v>#DIV/0!</v>
      </c>
    </row>
    <row r="1635" spans="1:7" s="76" customFormat="1" ht="12.75" hidden="1">
      <c r="A1635" s="203"/>
      <c r="B1635" s="250"/>
      <c r="C1635" s="581" t="s">
        <v>94</v>
      </c>
      <c r="D1635" s="588"/>
      <c r="E1635" s="176"/>
      <c r="F1635" s="176"/>
      <c r="G1635" s="509" t="e">
        <f t="shared" si="31"/>
        <v>#DIV/0!</v>
      </c>
    </row>
    <row r="1636" spans="1:7" s="76" customFormat="1" ht="12.75" hidden="1">
      <c r="A1636" s="203"/>
      <c r="B1636" s="250"/>
      <c r="C1636" s="581" t="s">
        <v>95</v>
      </c>
      <c r="D1636" s="588"/>
      <c r="E1636" s="176"/>
      <c r="F1636" s="176"/>
      <c r="G1636" s="509" t="e">
        <f t="shared" si="31"/>
        <v>#DIV/0!</v>
      </c>
    </row>
    <row r="1637" spans="1:7" s="76" customFormat="1" ht="12.75" hidden="1">
      <c r="A1637" s="203"/>
      <c r="B1637" s="250"/>
      <c r="C1637" s="581" t="s">
        <v>98</v>
      </c>
      <c r="D1637" s="588"/>
      <c r="E1637" s="176"/>
      <c r="F1637" s="176"/>
      <c r="G1637" s="509" t="e">
        <f t="shared" si="31"/>
        <v>#DIV/0!</v>
      </c>
    </row>
    <row r="1638" spans="1:7" s="76" customFormat="1" ht="12.75" hidden="1">
      <c r="A1638" s="203"/>
      <c r="B1638" s="250"/>
      <c r="C1638" s="581" t="s">
        <v>96</v>
      </c>
      <c r="D1638" s="588"/>
      <c r="E1638" s="176"/>
      <c r="F1638" s="176"/>
      <c r="G1638" s="509" t="e">
        <f t="shared" si="31"/>
        <v>#DIV/0!</v>
      </c>
    </row>
    <row r="1639" spans="1:7" s="76" customFormat="1" ht="12.75" hidden="1">
      <c r="A1639" s="57"/>
      <c r="B1639" s="188"/>
      <c r="C1639" s="581" t="s">
        <v>97</v>
      </c>
      <c r="D1639" s="310"/>
      <c r="E1639" s="39"/>
      <c r="F1639" s="39"/>
      <c r="G1639" s="509" t="e">
        <f t="shared" si="31"/>
        <v>#DIV/0!</v>
      </c>
    </row>
    <row r="1640" spans="1:7" s="76" customFormat="1" ht="12.75" hidden="1">
      <c r="A1640" s="57"/>
      <c r="B1640" s="188"/>
      <c r="C1640" s="581" t="s">
        <v>115</v>
      </c>
      <c r="D1640" s="310"/>
      <c r="E1640" s="39"/>
      <c r="F1640" s="39"/>
      <c r="G1640" s="509" t="e">
        <f t="shared" si="31"/>
        <v>#DIV/0!</v>
      </c>
    </row>
    <row r="1641" spans="1:7" s="76" customFormat="1" ht="12.75" hidden="1">
      <c r="A1641" s="57"/>
      <c r="B1641" s="188"/>
      <c r="C1641" s="521" t="s">
        <v>133</v>
      </c>
      <c r="D1641" s="310"/>
      <c r="E1641" s="39"/>
      <c r="F1641" s="39"/>
      <c r="G1641" s="509" t="e">
        <f t="shared" si="31"/>
        <v>#DIV/0!</v>
      </c>
    </row>
    <row r="1642" spans="1:7" s="76" customFormat="1" ht="12.75" hidden="1">
      <c r="A1642" s="57"/>
      <c r="B1642" s="188"/>
      <c r="C1642" s="521" t="s">
        <v>134</v>
      </c>
      <c r="D1642" s="310"/>
      <c r="E1642" s="39"/>
      <c r="F1642" s="39"/>
      <c r="G1642" s="509" t="e">
        <f t="shared" si="31"/>
        <v>#DIV/0!</v>
      </c>
    </row>
    <row r="1643" spans="1:7" s="76" customFormat="1" ht="12.75" hidden="1">
      <c r="A1643" s="57"/>
      <c r="B1643" s="188"/>
      <c r="C1643" s="521" t="s">
        <v>403</v>
      </c>
      <c r="D1643" s="310"/>
      <c r="E1643" s="39"/>
      <c r="F1643" s="39"/>
      <c r="G1643" s="509" t="e">
        <f t="shared" si="31"/>
        <v>#DIV/0!</v>
      </c>
    </row>
    <row r="1644" spans="1:7" s="76" customFormat="1" ht="12.75" hidden="1">
      <c r="A1644" s="203"/>
      <c r="B1644" s="250"/>
      <c r="C1644" s="571" t="s">
        <v>682</v>
      </c>
      <c r="D1644" s="588">
        <v>10000</v>
      </c>
      <c r="E1644" s="176">
        <v>10000</v>
      </c>
      <c r="F1644" s="176">
        <f>SUM(F1645:F1650)</f>
        <v>0</v>
      </c>
      <c r="G1644" s="509">
        <f t="shared" si="31"/>
        <v>-1</v>
      </c>
    </row>
    <row r="1645" spans="1:7" s="76" customFormat="1" ht="12.75" hidden="1">
      <c r="A1645" s="203"/>
      <c r="B1645" s="250"/>
      <c r="C1645" s="581" t="s">
        <v>116</v>
      </c>
      <c r="D1645" s="588"/>
      <c r="E1645" s="176"/>
      <c r="F1645" s="176"/>
      <c r="G1645" s="509" t="e">
        <f t="shared" si="31"/>
        <v>#DIV/0!</v>
      </c>
    </row>
    <row r="1646" spans="1:7" s="76" customFormat="1" ht="12.75" hidden="1">
      <c r="A1646" s="203"/>
      <c r="B1646" s="250"/>
      <c r="C1646" s="581" t="s">
        <v>117</v>
      </c>
      <c r="D1646" s="588"/>
      <c r="E1646" s="176"/>
      <c r="F1646" s="176"/>
      <c r="G1646" s="509" t="e">
        <f t="shared" si="31"/>
        <v>#DIV/0!</v>
      </c>
    </row>
    <row r="1647" spans="1:7" s="76" customFormat="1" ht="12.75" hidden="1">
      <c r="A1647" s="203"/>
      <c r="B1647" s="250"/>
      <c r="C1647" s="581" t="s">
        <v>118</v>
      </c>
      <c r="D1647" s="588"/>
      <c r="E1647" s="176"/>
      <c r="F1647" s="176"/>
      <c r="G1647" s="509" t="e">
        <f t="shared" si="31"/>
        <v>#DIV/0!</v>
      </c>
    </row>
    <row r="1648" spans="1:7" s="76" customFormat="1" ht="12.75" hidden="1">
      <c r="A1648" s="57"/>
      <c r="B1648" s="188"/>
      <c r="C1648" s="581" t="s">
        <v>119</v>
      </c>
      <c r="D1648" s="310"/>
      <c r="E1648" s="39"/>
      <c r="F1648" s="39"/>
      <c r="G1648" s="509" t="e">
        <f t="shared" si="31"/>
        <v>#DIV/0!</v>
      </c>
    </row>
    <row r="1649" spans="1:7" s="76" customFormat="1" ht="12.75" hidden="1">
      <c r="A1649" s="57"/>
      <c r="B1649" s="188"/>
      <c r="C1649" s="581" t="s">
        <v>135</v>
      </c>
      <c r="D1649" s="310"/>
      <c r="E1649" s="39"/>
      <c r="F1649" s="39"/>
      <c r="G1649" s="509" t="e">
        <f t="shared" si="31"/>
        <v>#DIV/0!</v>
      </c>
    </row>
    <row r="1650" spans="1:7" s="76" customFormat="1" ht="12.75" hidden="1">
      <c r="A1650" s="57"/>
      <c r="B1650" s="188"/>
      <c r="C1650" s="581" t="s">
        <v>120</v>
      </c>
      <c r="D1650" s="310"/>
      <c r="E1650" s="39"/>
      <c r="F1650" s="39"/>
      <c r="G1650" s="509" t="e">
        <f t="shared" si="31"/>
        <v>#DIV/0!</v>
      </c>
    </row>
    <row r="1651" spans="1:7" s="76" customFormat="1" ht="12.75" hidden="1">
      <c r="A1651" s="203"/>
      <c r="B1651" s="250"/>
      <c r="C1651" s="571" t="s">
        <v>683</v>
      </c>
      <c r="D1651" s="588">
        <v>22500</v>
      </c>
      <c r="E1651" s="176">
        <v>65000</v>
      </c>
      <c r="F1651" s="176">
        <f>SUM(F1652:F1658)</f>
        <v>0</v>
      </c>
      <c r="G1651" s="509">
        <f t="shared" si="31"/>
        <v>-1</v>
      </c>
    </row>
    <row r="1652" spans="1:7" s="76" customFormat="1" ht="12.75" hidden="1">
      <c r="A1652" s="57"/>
      <c r="B1652" s="188"/>
      <c r="C1652" s="581" t="s">
        <v>136</v>
      </c>
      <c r="D1652" s="310"/>
      <c r="E1652" s="39"/>
      <c r="F1652" s="39"/>
      <c r="G1652" s="509" t="e">
        <f t="shared" si="31"/>
        <v>#DIV/0!</v>
      </c>
    </row>
    <row r="1653" spans="1:7" s="76" customFormat="1" ht="12.75" hidden="1">
      <c r="A1653" s="57"/>
      <c r="B1653" s="188"/>
      <c r="C1653" s="324" t="s">
        <v>404</v>
      </c>
      <c r="D1653" s="310"/>
      <c r="E1653" s="39"/>
      <c r="F1653" s="39"/>
      <c r="G1653" s="509" t="e">
        <f t="shared" si="31"/>
        <v>#DIV/0!</v>
      </c>
    </row>
    <row r="1654" spans="1:7" s="76" customFormat="1" ht="12.75" hidden="1">
      <c r="A1654" s="57"/>
      <c r="B1654" s="188"/>
      <c r="C1654" s="581" t="s">
        <v>137</v>
      </c>
      <c r="D1654" s="310"/>
      <c r="E1654" s="39"/>
      <c r="F1654" s="39"/>
      <c r="G1654" s="509" t="e">
        <f t="shared" si="31"/>
        <v>#DIV/0!</v>
      </c>
    </row>
    <row r="1655" spans="1:7" s="76" customFormat="1" ht="12.75" hidden="1">
      <c r="A1655" s="57"/>
      <c r="B1655" s="188"/>
      <c r="C1655" s="581" t="s">
        <v>138</v>
      </c>
      <c r="D1655" s="310"/>
      <c r="E1655" s="39"/>
      <c r="F1655" s="39"/>
      <c r="G1655" s="509" t="e">
        <f t="shared" si="31"/>
        <v>#DIV/0!</v>
      </c>
    </row>
    <row r="1656" spans="1:7" s="76" customFormat="1" ht="12.75" hidden="1">
      <c r="A1656" s="57"/>
      <c r="B1656" s="188"/>
      <c r="C1656" s="581" t="s">
        <v>469</v>
      </c>
      <c r="D1656" s="310"/>
      <c r="E1656" s="39"/>
      <c r="F1656" s="39"/>
      <c r="G1656" s="509" t="e">
        <f t="shared" si="31"/>
        <v>#DIV/0!</v>
      </c>
    </row>
    <row r="1657" spans="1:7" s="76" customFormat="1" ht="12.75" hidden="1">
      <c r="A1657" s="57"/>
      <c r="B1657" s="188"/>
      <c r="C1657" s="581" t="s">
        <v>139</v>
      </c>
      <c r="D1657" s="310"/>
      <c r="E1657" s="39"/>
      <c r="F1657" s="39"/>
      <c r="G1657" s="509" t="e">
        <f t="shared" si="31"/>
        <v>#DIV/0!</v>
      </c>
    </row>
    <row r="1658" spans="1:7" s="76" customFormat="1" ht="12.75" hidden="1">
      <c r="A1658" s="57"/>
      <c r="B1658" s="188"/>
      <c r="C1658" s="581" t="s">
        <v>140</v>
      </c>
      <c r="D1658" s="310"/>
      <c r="E1658" s="39"/>
      <c r="F1658" s="39"/>
      <c r="G1658" s="509" t="e">
        <f t="shared" si="31"/>
        <v>#DIV/0!</v>
      </c>
    </row>
    <row r="1659" spans="1:7" s="76" customFormat="1" ht="12.75" hidden="1">
      <c r="A1659" s="203"/>
      <c r="B1659" s="250"/>
      <c r="C1659" s="571" t="s">
        <v>684</v>
      </c>
      <c r="D1659" s="588">
        <v>38125</v>
      </c>
      <c r="E1659" s="176">
        <v>52740</v>
      </c>
      <c r="F1659" s="176">
        <f>SUM(F1660:F1663)</f>
        <v>0</v>
      </c>
      <c r="G1659" s="509">
        <f t="shared" si="31"/>
        <v>-1</v>
      </c>
    </row>
    <row r="1660" spans="1:7" s="76" customFormat="1" ht="12.75" hidden="1">
      <c r="A1660" s="57"/>
      <c r="B1660" s="188"/>
      <c r="C1660" s="581" t="s">
        <v>121</v>
      </c>
      <c r="D1660" s="310"/>
      <c r="E1660" s="39"/>
      <c r="F1660" s="39"/>
      <c r="G1660" s="509" t="e">
        <f t="shared" si="31"/>
        <v>#DIV/0!</v>
      </c>
    </row>
    <row r="1661" spans="1:7" s="76" customFormat="1" ht="12.75" hidden="1">
      <c r="A1661" s="57"/>
      <c r="B1661" s="188"/>
      <c r="C1661" s="581" t="s">
        <v>141</v>
      </c>
      <c r="D1661" s="310"/>
      <c r="E1661" s="39"/>
      <c r="F1661" s="39"/>
      <c r="G1661" s="509" t="e">
        <f t="shared" si="31"/>
        <v>#DIV/0!</v>
      </c>
    </row>
    <row r="1662" spans="1:7" s="76" customFormat="1" ht="12.75" hidden="1">
      <c r="A1662" s="57"/>
      <c r="B1662" s="188"/>
      <c r="C1662" s="581" t="s">
        <v>122</v>
      </c>
      <c r="D1662" s="310"/>
      <c r="E1662" s="39"/>
      <c r="F1662" s="39"/>
      <c r="G1662" s="509" t="e">
        <f aca="true" t="shared" si="32" ref="G1662:G1725">(F1662-E1662)/E1662</f>
        <v>#DIV/0!</v>
      </c>
    </row>
    <row r="1663" spans="1:7" s="76" customFormat="1" ht="12.75" hidden="1">
      <c r="A1663" s="57"/>
      <c r="B1663" s="188"/>
      <c r="C1663" s="521" t="s">
        <v>142</v>
      </c>
      <c r="D1663" s="310"/>
      <c r="E1663" s="39"/>
      <c r="F1663" s="39"/>
      <c r="G1663" s="509" t="e">
        <f t="shared" si="32"/>
        <v>#DIV/0!</v>
      </c>
    </row>
    <row r="1664" spans="1:7" s="76" customFormat="1" ht="12.75" hidden="1">
      <c r="A1664" s="203"/>
      <c r="B1664" s="250"/>
      <c r="C1664" s="571" t="s">
        <v>946</v>
      </c>
      <c r="D1664" s="588">
        <v>15250</v>
      </c>
      <c r="E1664" s="176">
        <v>0</v>
      </c>
      <c r="F1664" s="176">
        <v>0</v>
      </c>
      <c r="G1664" s="509" t="e">
        <f t="shared" si="32"/>
        <v>#DIV/0!</v>
      </c>
    </row>
    <row r="1665" spans="1:7" s="621" customFormat="1" ht="12.75" hidden="1">
      <c r="A1665" s="203"/>
      <c r="B1665" s="250"/>
      <c r="C1665" s="521" t="s">
        <v>405</v>
      </c>
      <c r="D1665" s="588"/>
      <c r="E1665" s="176"/>
      <c r="F1665" s="176"/>
      <c r="G1665" s="509" t="e">
        <f t="shared" si="32"/>
        <v>#DIV/0!</v>
      </c>
    </row>
    <row r="1666" spans="1:7" s="76" customFormat="1" ht="12.75" hidden="1">
      <c r="A1666" s="203"/>
      <c r="B1666" s="250"/>
      <c r="C1666" s="521" t="s">
        <v>406</v>
      </c>
      <c r="D1666" s="588"/>
      <c r="E1666" s="176"/>
      <c r="F1666" s="176"/>
      <c r="G1666" s="509" t="e">
        <f t="shared" si="32"/>
        <v>#DIV/0!</v>
      </c>
    </row>
    <row r="1667" spans="1:7" s="168" customFormat="1" ht="12.75" hidden="1">
      <c r="A1667" s="203"/>
      <c r="B1667" s="250"/>
      <c r="C1667" s="571" t="s">
        <v>685</v>
      </c>
      <c r="D1667" s="588">
        <f>SUM(D1668:D1671)</f>
        <v>653575</v>
      </c>
      <c r="E1667" s="176">
        <f>SUM(E1668:E1671)</f>
        <v>718500</v>
      </c>
      <c r="F1667" s="176">
        <f>SUM(F1668:F1671)</f>
        <v>0</v>
      </c>
      <c r="G1667" s="509">
        <f t="shared" si="32"/>
        <v>-1</v>
      </c>
    </row>
    <row r="1668" spans="1:7" s="168" customFormat="1" ht="12.75" hidden="1">
      <c r="A1668" s="57"/>
      <c r="B1668" s="188"/>
      <c r="C1668" s="521" t="s">
        <v>144</v>
      </c>
      <c r="D1668" s="310"/>
      <c r="E1668" s="39"/>
      <c r="F1668" s="39"/>
      <c r="G1668" s="509" t="e">
        <f t="shared" si="32"/>
        <v>#DIV/0!</v>
      </c>
    </row>
    <row r="1669" spans="1:7" s="168" customFormat="1" ht="12.75" hidden="1">
      <c r="A1669" s="57"/>
      <c r="B1669" s="188"/>
      <c r="C1669" s="521" t="s">
        <v>143</v>
      </c>
      <c r="D1669" s="310">
        <v>580025</v>
      </c>
      <c r="E1669" s="39">
        <v>582000</v>
      </c>
      <c r="F1669" s="39"/>
      <c r="G1669" s="509">
        <f t="shared" si="32"/>
        <v>-1</v>
      </c>
    </row>
    <row r="1670" spans="1:7" s="168" customFormat="1" ht="12.75" hidden="1">
      <c r="A1670" s="57"/>
      <c r="B1670" s="188"/>
      <c r="C1670" s="521" t="s">
        <v>145</v>
      </c>
      <c r="D1670" s="310"/>
      <c r="E1670" s="39">
        <v>136500</v>
      </c>
      <c r="F1670" s="39"/>
      <c r="G1670" s="509">
        <f t="shared" si="32"/>
        <v>-1</v>
      </c>
    </row>
    <row r="1671" spans="1:7" s="168" customFormat="1" ht="12.75" hidden="1">
      <c r="A1671" s="57"/>
      <c r="B1671" s="188"/>
      <c r="C1671" s="521" t="s">
        <v>686</v>
      </c>
      <c r="D1671" s="310">
        <v>73550</v>
      </c>
      <c r="E1671" s="39"/>
      <c r="F1671" s="39"/>
      <c r="G1671" s="509" t="e">
        <f t="shared" si="32"/>
        <v>#DIV/0!</v>
      </c>
    </row>
    <row r="1672" spans="1:7" s="168" customFormat="1" ht="12.75" hidden="1">
      <c r="A1672" s="203"/>
      <c r="B1672" s="250"/>
      <c r="C1672" s="571" t="s">
        <v>146</v>
      </c>
      <c r="D1672" s="588">
        <v>3000</v>
      </c>
      <c r="E1672" s="176">
        <v>3000</v>
      </c>
      <c r="F1672" s="176">
        <f>SUM(F1674)</f>
        <v>0</v>
      </c>
      <c r="G1672" s="509">
        <f t="shared" si="32"/>
        <v>-1</v>
      </c>
    </row>
    <row r="1673" spans="1:7" s="168" customFormat="1" ht="12.75" hidden="1">
      <c r="A1673" s="57"/>
      <c r="B1673" s="188"/>
      <c r="C1673" s="521" t="s">
        <v>147</v>
      </c>
      <c r="D1673" s="310"/>
      <c r="E1673" s="39"/>
      <c r="F1673" s="39"/>
      <c r="G1673" s="509" t="e">
        <f t="shared" si="32"/>
        <v>#DIV/0!</v>
      </c>
    </row>
    <row r="1674" spans="1:7" s="168" customFormat="1" ht="12.75" hidden="1">
      <c r="A1674" s="57"/>
      <c r="B1674" s="188"/>
      <c r="C1674" s="521" t="s">
        <v>256</v>
      </c>
      <c r="D1674" s="310"/>
      <c r="E1674" s="39"/>
      <c r="F1674" s="39"/>
      <c r="G1674" s="509" t="e">
        <f t="shared" si="32"/>
        <v>#DIV/0!</v>
      </c>
    </row>
    <row r="1675" spans="1:7" s="622" customFormat="1" ht="12.75" hidden="1">
      <c r="A1675" s="203"/>
      <c r="B1675" s="250"/>
      <c r="C1675" s="571" t="s">
        <v>626</v>
      </c>
      <c r="D1675" s="588">
        <f>SUM(D1676:D1680)</f>
        <v>109810</v>
      </c>
      <c r="E1675" s="176">
        <f>SUM(E1676:E1680)</f>
        <v>123910</v>
      </c>
      <c r="F1675" s="176">
        <f>SUM(F1676:F1691)</f>
        <v>0</v>
      </c>
      <c r="G1675" s="509">
        <f t="shared" si="32"/>
        <v>-1</v>
      </c>
    </row>
    <row r="1676" spans="1:7" s="622" customFormat="1" ht="12.75" hidden="1">
      <c r="A1676" s="57"/>
      <c r="B1676" s="188"/>
      <c r="C1676" s="521" t="s">
        <v>155</v>
      </c>
      <c r="D1676" s="310">
        <v>77785</v>
      </c>
      <c r="E1676" s="172">
        <v>91680</v>
      </c>
      <c r="F1676" s="39"/>
      <c r="G1676" s="509">
        <f t="shared" si="32"/>
        <v>-1</v>
      </c>
    </row>
    <row r="1677" spans="1:7" s="622" customFormat="1" ht="12.75" hidden="1">
      <c r="A1677" s="57"/>
      <c r="B1677" s="188"/>
      <c r="C1677" s="521" t="s">
        <v>149</v>
      </c>
      <c r="D1677" s="310"/>
      <c r="E1677" s="39"/>
      <c r="F1677" s="39"/>
      <c r="G1677" s="509" t="e">
        <f t="shared" si="32"/>
        <v>#DIV/0!</v>
      </c>
    </row>
    <row r="1678" spans="1:7" s="622" customFormat="1" ht="12.75" hidden="1">
      <c r="A1678" s="57"/>
      <c r="B1678" s="188"/>
      <c r="C1678" s="521" t="s">
        <v>944</v>
      </c>
      <c r="D1678" s="310">
        <v>32025</v>
      </c>
      <c r="E1678" s="172">
        <v>32230</v>
      </c>
      <c r="F1678" s="39"/>
      <c r="G1678" s="509">
        <f t="shared" si="32"/>
        <v>-1</v>
      </c>
    </row>
    <row r="1679" spans="1:7" s="622" customFormat="1" ht="12.75" hidden="1">
      <c r="A1679" s="57"/>
      <c r="B1679" s="188"/>
      <c r="C1679" s="521" t="s">
        <v>150</v>
      </c>
      <c r="D1679" s="310"/>
      <c r="E1679" s="39"/>
      <c r="F1679" s="39"/>
      <c r="G1679" s="509" t="e">
        <f t="shared" si="32"/>
        <v>#DIV/0!</v>
      </c>
    </row>
    <row r="1680" spans="1:7" s="622" customFormat="1" ht="12.75" hidden="1">
      <c r="A1680" s="57"/>
      <c r="B1680" s="188"/>
      <c r="C1680" s="521" t="s">
        <v>151</v>
      </c>
      <c r="D1680" s="310"/>
      <c r="E1680" s="39"/>
      <c r="F1680" s="39"/>
      <c r="G1680" s="509" t="e">
        <f t="shared" si="32"/>
        <v>#DIV/0!</v>
      </c>
    </row>
    <row r="1681" spans="1:7" s="622" customFormat="1" ht="12.75" hidden="1">
      <c r="A1681" s="203"/>
      <c r="B1681" s="250"/>
      <c r="C1681" s="571" t="s">
        <v>407</v>
      </c>
      <c r="D1681" s="588">
        <f>SUM(D1682:D1687)</f>
        <v>0</v>
      </c>
      <c r="E1681" s="176">
        <f>SUM(E1682:E1687)</f>
        <v>0</v>
      </c>
      <c r="F1681" s="176">
        <f>SUM(F1682:F1687)</f>
        <v>0</v>
      </c>
      <c r="G1681" s="509" t="e">
        <f t="shared" si="32"/>
        <v>#DIV/0!</v>
      </c>
    </row>
    <row r="1682" spans="1:7" s="622" customFormat="1" ht="12.75" hidden="1">
      <c r="A1682" s="57"/>
      <c r="B1682" s="188"/>
      <c r="C1682" s="521" t="s">
        <v>408</v>
      </c>
      <c r="D1682" s="310"/>
      <c r="E1682" s="172"/>
      <c r="F1682" s="39"/>
      <c r="G1682" s="509" t="e">
        <f t="shared" si="32"/>
        <v>#DIV/0!</v>
      </c>
    </row>
    <row r="1683" spans="1:7" s="622" customFormat="1" ht="12.75" hidden="1">
      <c r="A1683" s="57"/>
      <c r="B1683" s="188"/>
      <c r="C1683" s="521" t="s">
        <v>258</v>
      </c>
      <c r="D1683" s="310"/>
      <c r="E1683" s="172"/>
      <c r="F1683" s="39"/>
      <c r="G1683" s="509" t="e">
        <f t="shared" si="32"/>
        <v>#DIV/0!</v>
      </c>
    </row>
    <row r="1684" spans="1:7" s="622" customFormat="1" ht="12.75" hidden="1">
      <c r="A1684" s="57"/>
      <c r="B1684" s="188"/>
      <c r="C1684" s="521" t="s">
        <v>409</v>
      </c>
      <c r="D1684" s="310"/>
      <c r="E1684" s="172"/>
      <c r="F1684" s="39"/>
      <c r="G1684" s="509" t="e">
        <f t="shared" si="32"/>
        <v>#DIV/0!</v>
      </c>
    </row>
    <row r="1685" spans="1:7" s="622" customFormat="1" ht="12.75" hidden="1">
      <c r="A1685" s="57"/>
      <c r="B1685" s="188"/>
      <c r="C1685" s="324" t="s">
        <v>410</v>
      </c>
      <c r="D1685" s="310"/>
      <c r="E1685" s="172"/>
      <c r="F1685" s="39"/>
      <c r="G1685" s="509" t="e">
        <f t="shared" si="32"/>
        <v>#DIV/0!</v>
      </c>
    </row>
    <row r="1686" spans="1:7" s="622" customFormat="1" ht="12.75" hidden="1">
      <c r="A1686" s="57"/>
      <c r="B1686" s="188"/>
      <c r="C1686" s="521" t="s">
        <v>411</v>
      </c>
      <c r="D1686" s="310"/>
      <c r="E1686" s="39"/>
      <c r="F1686" s="39"/>
      <c r="G1686" s="509" t="e">
        <f t="shared" si="32"/>
        <v>#DIV/0!</v>
      </c>
    </row>
    <row r="1687" spans="1:7" s="622" customFormat="1" ht="12.75" hidden="1">
      <c r="A1687" s="57"/>
      <c r="B1687" s="188"/>
      <c r="C1687" s="325" t="s">
        <v>412</v>
      </c>
      <c r="D1687" s="310"/>
      <c r="E1687" s="39"/>
      <c r="F1687" s="39"/>
      <c r="G1687" s="509" t="e">
        <f t="shared" si="32"/>
        <v>#DIV/0!</v>
      </c>
    </row>
    <row r="1688" spans="1:7" s="622" customFormat="1" ht="12.75" hidden="1">
      <c r="A1688" s="57"/>
      <c r="B1688" s="188"/>
      <c r="C1688" s="326" t="s">
        <v>413</v>
      </c>
      <c r="D1688" s="310"/>
      <c r="E1688" s="39"/>
      <c r="F1688" s="39"/>
      <c r="G1688" s="509" t="e">
        <f t="shared" si="32"/>
        <v>#DIV/0!</v>
      </c>
    </row>
    <row r="1689" spans="1:7" s="622" customFormat="1" ht="12.75" hidden="1">
      <c r="A1689" s="203"/>
      <c r="B1689" s="250"/>
      <c r="C1689" s="571" t="s">
        <v>275</v>
      </c>
      <c r="D1689" s="588">
        <f>SUM(D1690:D1691)</f>
        <v>0</v>
      </c>
      <c r="E1689" s="176">
        <f>SUM(E1690:E1691)</f>
        <v>0</v>
      </c>
      <c r="F1689" s="176">
        <f>SUM(F1690:F1691)</f>
        <v>0</v>
      </c>
      <c r="G1689" s="509" t="e">
        <f t="shared" si="32"/>
        <v>#DIV/0!</v>
      </c>
    </row>
    <row r="1690" spans="1:7" s="622" customFormat="1" ht="12.75" hidden="1">
      <c r="A1690" s="57"/>
      <c r="B1690" s="188"/>
      <c r="C1690" s="521" t="s">
        <v>414</v>
      </c>
      <c r="D1690" s="310"/>
      <c r="E1690" s="172"/>
      <c r="F1690" s="39"/>
      <c r="G1690" s="509" t="e">
        <f t="shared" si="32"/>
        <v>#DIV/0!</v>
      </c>
    </row>
    <row r="1691" spans="1:7" s="622" customFormat="1" ht="12.75" hidden="1">
      <c r="A1691" s="57"/>
      <c r="B1691" s="188"/>
      <c r="C1691" s="521" t="s">
        <v>269</v>
      </c>
      <c r="D1691" s="310"/>
      <c r="E1691" s="39"/>
      <c r="F1691" s="39"/>
      <c r="G1691" s="509" t="e">
        <f t="shared" si="32"/>
        <v>#DIV/0!</v>
      </c>
    </row>
    <row r="1692" spans="1:7" s="622" customFormat="1" ht="24" customHeight="1">
      <c r="A1692" s="57"/>
      <c r="B1692" s="188" t="s">
        <v>840</v>
      </c>
      <c r="C1692" s="432" t="s">
        <v>753</v>
      </c>
      <c r="D1692" s="172">
        <f>SUM(D1693)</f>
        <v>0</v>
      </c>
      <c r="E1692" s="172">
        <f>SUM(E1693)</f>
        <v>380000</v>
      </c>
      <c r="F1692" s="172">
        <v>300000</v>
      </c>
      <c r="G1692" s="509">
        <f t="shared" si="32"/>
        <v>-0.21052631578947367</v>
      </c>
    </row>
    <row r="1693" spans="1:7" s="154" customFormat="1" ht="12.75" hidden="1">
      <c r="A1693" s="16"/>
      <c r="B1693" s="177"/>
      <c r="C1693" s="437" t="s">
        <v>687</v>
      </c>
      <c r="D1693" s="18">
        <f>SUM(D1694:D1696)</f>
        <v>0</v>
      </c>
      <c r="E1693" s="18">
        <f>SUM(E1694:E1696)</f>
        <v>380000</v>
      </c>
      <c r="F1693" s="18">
        <f>SUM(F1694:F1696)</f>
        <v>0</v>
      </c>
      <c r="G1693" s="509">
        <f t="shared" si="32"/>
        <v>-1</v>
      </c>
    </row>
    <row r="1694" spans="1:7" s="154" customFormat="1" ht="12.75" hidden="1">
      <c r="A1694" s="28"/>
      <c r="B1694" s="40"/>
      <c r="C1694" s="438" t="s">
        <v>470</v>
      </c>
      <c r="D1694" s="72"/>
      <c r="E1694" s="29">
        <v>380000</v>
      </c>
      <c r="F1694" s="29"/>
      <c r="G1694" s="509">
        <f t="shared" si="32"/>
        <v>-1</v>
      </c>
    </row>
    <row r="1695" spans="1:7" s="154" customFormat="1" ht="12.75" hidden="1">
      <c r="A1695" s="28"/>
      <c r="B1695" s="40"/>
      <c r="C1695" s="438" t="s">
        <v>153</v>
      </c>
      <c r="D1695" s="72"/>
      <c r="E1695" s="29"/>
      <c r="F1695" s="29"/>
      <c r="G1695" s="509" t="e">
        <f t="shared" si="32"/>
        <v>#DIV/0!</v>
      </c>
    </row>
    <row r="1696" spans="1:7" s="154" customFormat="1" ht="13.5" hidden="1" thickBot="1">
      <c r="A1696" s="281"/>
      <c r="B1696" s="303"/>
      <c r="C1696" s="440" t="s">
        <v>154</v>
      </c>
      <c r="D1696" s="332"/>
      <c r="E1696" s="282"/>
      <c r="F1696" s="282"/>
      <c r="G1696" s="509" t="e">
        <f t="shared" si="32"/>
        <v>#DIV/0!</v>
      </c>
    </row>
    <row r="1697" spans="1:7" ht="12.75">
      <c r="A1697" s="164" t="s">
        <v>195</v>
      </c>
      <c r="B1697" s="259"/>
      <c r="C1697" s="485" t="s">
        <v>922</v>
      </c>
      <c r="D1697" s="165">
        <f>D1698+D1811+D1905+D2019+D2143</f>
        <v>30451226.640000004</v>
      </c>
      <c r="E1697" s="165">
        <f>E1698+E1811+E1905+E2019+E2143</f>
        <v>31087621.08</v>
      </c>
      <c r="F1697" s="165">
        <f>F1698+F1811+F1905+F2019+F2143</f>
        <v>31408037</v>
      </c>
      <c r="G1697" s="509">
        <f t="shared" si="32"/>
        <v>0.010306865204495788</v>
      </c>
    </row>
    <row r="1698" spans="1:7" s="185" customFormat="1" ht="12.75">
      <c r="A1698" s="173" t="s">
        <v>923</v>
      </c>
      <c r="B1698" s="258"/>
      <c r="C1698" s="441" t="s">
        <v>688</v>
      </c>
      <c r="D1698" s="213">
        <f>D1699+D1713+D1807</f>
        <v>17837916.94</v>
      </c>
      <c r="E1698" s="213">
        <f>E1699+E1713+E1807</f>
        <v>15851055.32</v>
      </c>
      <c r="F1698" s="213">
        <f>F1699+F1713+F1807</f>
        <v>15889721</v>
      </c>
      <c r="G1698" s="529">
        <f t="shared" si="32"/>
        <v>0.0024393126652717846</v>
      </c>
    </row>
    <row r="1699" spans="1:7" s="168" customFormat="1" ht="12.75">
      <c r="A1699" s="57"/>
      <c r="B1699" s="188" t="s">
        <v>838</v>
      </c>
      <c r="C1699" s="521" t="s">
        <v>673</v>
      </c>
      <c r="D1699" s="522">
        <f>SUM(D1700,D1709:D1712)</f>
        <v>9795914.940000001</v>
      </c>
      <c r="E1699" s="522">
        <f>SUM(E1700,E1709:E1712)</f>
        <v>11243893.32</v>
      </c>
      <c r="F1699" s="522">
        <v>11344991</v>
      </c>
      <c r="G1699" s="509">
        <f t="shared" si="32"/>
        <v>0.008991341088248577</v>
      </c>
    </row>
    <row r="1700" spans="1:7" s="168" customFormat="1" ht="12.75" hidden="1">
      <c r="A1700" s="203"/>
      <c r="B1700" s="250"/>
      <c r="C1700" s="571" t="s">
        <v>674</v>
      </c>
      <c r="D1700" s="176">
        <f>SUM(D1701:D1708)</f>
        <v>7337764</v>
      </c>
      <c r="E1700" s="176">
        <f>SUM(E1701:E1708)</f>
        <v>8422392</v>
      </c>
      <c r="F1700" s="176">
        <f>SUM(F1701:F1708)</f>
        <v>8438570</v>
      </c>
      <c r="G1700" s="509">
        <f t="shared" si="32"/>
        <v>0.0019208319916717246</v>
      </c>
    </row>
    <row r="1701" spans="1:7" s="168" customFormat="1" ht="12.75" hidden="1">
      <c r="A1701" s="57"/>
      <c r="B1701" s="188"/>
      <c r="C1701" s="286" t="s">
        <v>126</v>
      </c>
      <c r="D1701" s="39">
        <v>1553330</v>
      </c>
      <c r="E1701" s="172">
        <v>1768570</v>
      </c>
      <c r="F1701" s="39">
        <v>1964725</v>
      </c>
      <c r="G1701" s="509">
        <f t="shared" si="32"/>
        <v>0.11091164047790023</v>
      </c>
    </row>
    <row r="1702" spans="1:7" s="168" customFormat="1" ht="12.75" hidden="1">
      <c r="A1702" s="57"/>
      <c r="B1702" s="188"/>
      <c r="C1702" s="286" t="s">
        <v>127</v>
      </c>
      <c r="D1702" s="39">
        <v>5776934</v>
      </c>
      <c r="E1702" s="172">
        <v>6653822</v>
      </c>
      <c r="F1702" s="39">
        <v>6473845</v>
      </c>
      <c r="G1702" s="509">
        <f t="shared" si="32"/>
        <v>-0.02704866466220467</v>
      </c>
    </row>
    <row r="1703" spans="1:7" s="168" customFormat="1" ht="12.75" hidden="1">
      <c r="A1703" s="57"/>
      <c r="B1703" s="188"/>
      <c r="C1703" s="286" t="s">
        <v>123</v>
      </c>
      <c r="D1703" s="310"/>
      <c r="E1703" s="39"/>
      <c r="F1703" s="39"/>
      <c r="G1703" s="509" t="e">
        <f t="shared" si="32"/>
        <v>#DIV/0!</v>
      </c>
    </row>
    <row r="1704" spans="1:7" s="168" customFormat="1" ht="12.75" hidden="1">
      <c r="A1704" s="57"/>
      <c r="B1704" s="188"/>
      <c r="C1704" s="286" t="s">
        <v>124</v>
      </c>
      <c r="D1704" s="310"/>
      <c r="E1704" s="39"/>
      <c r="F1704" s="39"/>
      <c r="G1704" s="509" t="e">
        <f t="shared" si="32"/>
        <v>#DIV/0!</v>
      </c>
    </row>
    <row r="1705" spans="1:7" s="168" customFormat="1" ht="12.75" hidden="1">
      <c r="A1705" s="57"/>
      <c r="B1705" s="188"/>
      <c r="C1705" s="286" t="s">
        <v>125</v>
      </c>
      <c r="D1705" s="310"/>
      <c r="E1705" s="39"/>
      <c r="F1705" s="39"/>
      <c r="G1705" s="509" t="e">
        <f t="shared" si="32"/>
        <v>#DIV/0!</v>
      </c>
    </row>
    <row r="1706" spans="1:7" s="168" customFormat="1" ht="12.75" hidden="1">
      <c r="A1706" s="57"/>
      <c r="B1706" s="188"/>
      <c r="C1706" s="286" t="s">
        <v>625</v>
      </c>
      <c r="D1706" s="310"/>
      <c r="E1706" s="39"/>
      <c r="F1706" s="39"/>
      <c r="G1706" s="509" t="e">
        <f t="shared" si="32"/>
        <v>#DIV/0!</v>
      </c>
    </row>
    <row r="1707" spans="1:7" s="168" customFormat="1" ht="12.75" hidden="1">
      <c r="A1707" s="57"/>
      <c r="B1707" s="188"/>
      <c r="C1707" s="286" t="s">
        <v>71</v>
      </c>
      <c r="D1707" s="39">
        <v>7500</v>
      </c>
      <c r="E1707" s="39"/>
      <c r="F1707" s="39"/>
      <c r="G1707" s="509" t="e">
        <f t="shared" si="32"/>
        <v>#DIV/0!</v>
      </c>
    </row>
    <row r="1708" spans="1:7" s="168" customFormat="1" ht="12.75" hidden="1">
      <c r="A1708" s="57"/>
      <c r="B1708" s="188"/>
      <c r="C1708" s="286" t="s">
        <v>128</v>
      </c>
      <c r="D1708" s="310">
        <v>0</v>
      </c>
      <c r="E1708" s="39"/>
      <c r="F1708" s="39"/>
      <c r="G1708" s="509" t="e">
        <f t="shared" si="32"/>
        <v>#DIV/0!</v>
      </c>
    </row>
    <row r="1709" spans="1:7" s="168" customFormat="1" ht="12.75" hidden="1">
      <c r="A1709" s="57"/>
      <c r="B1709" s="188"/>
      <c r="C1709" s="197" t="s">
        <v>72</v>
      </c>
      <c r="D1709" s="310"/>
      <c r="E1709" s="39"/>
      <c r="F1709" s="310"/>
      <c r="G1709" s="509" t="e">
        <f t="shared" si="32"/>
        <v>#DIV/0!</v>
      </c>
    </row>
    <row r="1710" spans="1:7" s="168" customFormat="1" ht="12.75" hidden="1">
      <c r="A1710" s="203"/>
      <c r="B1710" s="250"/>
      <c r="C1710" s="571" t="s">
        <v>675</v>
      </c>
      <c r="D1710" s="588"/>
      <c r="E1710" s="176"/>
      <c r="F1710" s="176"/>
      <c r="G1710" s="509" t="e">
        <f t="shared" si="32"/>
        <v>#DIV/0!</v>
      </c>
    </row>
    <row r="1711" spans="1:7" s="168" customFormat="1" ht="12.75" hidden="1">
      <c r="A1711" s="203"/>
      <c r="B1711" s="250"/>
      <c r="C1711" s="571" t="s">
        <v>676</v>
      </c>
      <c r="D1711" s="176">
        <f>D1700*0.33</f>
        <v>2421462.12</v>
      </c>
      <c r="E1711" s="176">
        <f>E1700*0.33</f>
        <v>2779389.3600000003</v>
      </c>
      <c r="F1711" s="176">
        <f>F1700*0.33</f>
        <v>2784728.1</v>
      </c>
      <c r="G1711" s="509">
        <f t="shared" si="32"/>
        <v>0.0019208319916716372</v>
      </c>
    </row>
    <row r="1712" spans="1:7" s="168" customFormat="1" ht="12.75" hidden="1">
      <c r="A1712" s="203"/>
      <c r="B1712" s="250"/>
      <c r="C1712" s="571" t="s">
        <v>677</v>
      </c>
      <c r="D1712" s="588">
        <f>D1700*0.005</f>
        <v>36688.82</v>
      </c>
      <c r="E1712" s="176">
        <f>E1700*0.005</f>
        <v>42111.96</v>
      </c>
      <c r="F1712" s="176">
        <f>F1700*0.005</f>
        <v>42192.85</v>
      </c>
      <c r="G1712" s="509">
        <f t="shared" si="32"/>
        <v>0.001920831991671711</v>
      </c>
    </row>
    <row r="1713" spans="1:7" s="168" customFormat="1" ht="12.75">
      <c r="A1713" s="57"/>
      <c r="B1713" s="188" t="s">
        <v>839</v>
      </c>
      <c r="C1713" s="521" t="s">
        <v>678</v>
      </c>
      <c r="D1713" s="522">
        <f>D1714+D1729+D1735+D1744+D1759+D1766+D1774+D1779+D1782+D1787+D1790</f>
        <v>3042002</v>
      </c>
      <c r="E1713" s="522">
        <f>E1714+E1729+E1735+E1744+E1759+E1766+E1774+E1779+E1782+E1787+E1790</f>
        <v>3016162</v>
      </c>
      <c r="F1713" s="522">
        <v>4044730</v>
      </c>
      <c r="G1713" s="509">
        <f t="shared" si="32"/>
        <v>0.3410188179547385</v>
      </c>
    </row>
    <row r="1714" spans="1:7" s="185" customFormat="1" ht="12.75" hidden="1">
      <c r="A1714" s="203"/>
      <c r="B1714" s="250"/>
      <c r="C1714" s="571" t="s">
        <v>940</v>
      </c>
      <c r="D1714" s="588">
        <v>172650</v>
      </c>
      <c r="E1714" s="176">
        <v>169260</v>
      </c>
      <c r="F1714" s="176">
        <f>SUM(F1715:F1728)</f>
        <v>0</v>
      </c>
      <c r="G1714" s="509">
        <f t="shared" si="32"/>
        <v>-1</v>
      </c>
    </row>
    <row r="1715" spans="1:7" s="168" customFormat="1" ht="12.75" hidden="1">
      <c r="A1715" s="57"/>
      <c r="B1715" s="188"/>
      <c r="C1715" s="286" t="s">
        <v>73</v>
      </c>
      <c r="D1715" s="310"/>
      <c r="E1715" s="39"/>
      <c r="F1715" s="39"/>
      <c r="G1715" s="509" t="e">
        <f t="shared" si="32"/>
        <v>#DIV/0!</v>
      </c>
    </row>
    <row r="1716" spans="1:7" s="168" customFormat="1" ht="12.75" hidden="1">
      <c r="A1716" s="57"/>
      <c r="B1716" s="188"/>
      <c r="C1716" s="286" t="s">
        <v>74</v>
      </c>
      <c r="D1716" s="310"/>
      <c r="E1716" s="39"/>
      <c r="F1716" s="39"/>
      <c r="G1716" s="509" t="e">
        <f t="shared" si="32"/>
        <v>#DIV/0!</v>
      </c>
    </row>
    <row r="1717" spans="1:7" s="168" customFormat="1" ht="12.75" hidden="1">
      <c r="A1717" s="57"/>
      <c r="B1717" s="188"/>
      <c r="C1717" s="286" t="s">
        <v>75</v>
      </c>
      <c r="D1717" s="310"/>
      <c r="E1717" s="39"/>
      <c r="F1717" s="39"/>
      <c r="G1717" s="509" t="e">
        <f t="shared" si="32"/>
        <v>#DIV/0!</v>
      </c>
    </row>
    <row r="1718" spans="1:7" s="168" customFormat="1" ht="12.75" hidden="1">
      <c r="A1718" s="57"/>
      <c r="B1718" s="188"/>
      <c r="C1718" s="286" t="s">
        <v>76</v>
      </c>
      <c r="D1718" s="310"/>
      <c r="E1718" s="39"/>
      <c r="F1718" s="39"/>
      <c r="G1718" s="509" t="e">
        <f t="shared" si="32"/>
        <v>#DIV/0!</v>
      </c>
    </row>
    <row r="1719" spans="1:7" s="168" customFormat="1" ht="12.75" hidden="1">
      <c r="A1719" s="57"/>
      <c r="B1719" s="188"/>
      <c r="C1719" s="286" t="s">
        <v>77</v>
      </c>
      <c r="D1719" s="310"/>
      <c r="E1719" s="39"/>
      <c r="F1719" s="39"/>
      <c r="G1719" s="509" t="e">
        <f t="shared" si="32"/>
        <v>#DIV/0!</v>
      </c>
    </row>
    <row r="1720" spans="1:7" s="168" customFormat="1" ht="12.75" hidden="1">
      <c r="A1720" s="57"/>
      <c r="B1720" s="188"/>
      <c r="C1720" s="286" t="s">
        <v>248</v>
      </c>
      <c r="D1720" s="310"/>
      <c r="E1720" s="39"/>
      <c r="F1720" s="39"/>
      <c r="G1720" s="509" t="e">
        <f t="shared" si="32"/>
        <v>#DIV/0!</v>
      </c>
    </row>
    <row r="1721" spans="1:7" s="168" customFormat="1" ht="12.75" hidden="1">
      <c r="A1721" s="57"/>
      <c r="B1721" s="188"/>
      <c r="C1721" s="286" t="s">
        <v>78</v>
      </c>
      <c r="D1721" s="310"/>
      <c r="E1721" s="39"/>
      <c r="F1721" s="39"/>
      <c r="G1721" s="509" t="e">
        <f t="shared" si="32"/>
        <v>#DIV/0!</v>
      </c>
    </row>
    <row r="1722" spans="1:7" s="168" customFormat="1" ht="12.75" hidden="1">
      <c r="A1722" s="57"/>
      <c r="B1722" s="188"/>
      <c r="C1722" s="286" t="s">
        <v>79</v>
      </c>
      <c r="D1722" s="310"/>
      <c r="E1722" s="39"/>
      <c r="F1722" s="39"/>
      <c r="G1722" s="509" t="e">
        <f t="shared" si="32"/>
        <v>#DIV/0!</v>
      </c>
    </row>
    <row r="1723" spans="1:7" s="168" customFormat="1" ht="12.75" hidden="1">
      <c r="A1723" s="57"/>
      <c r="B1723" s="188"/>
      <c r="C1723" s="286" t="s">
        <v>80</v>
      </c>
      <c r="D1723" s="310"/>
      <c r="E1723" s="39"/>
      <c r="F1723" s="39"/>
      <c r="G1723" s="509" t="e">
        <f t="shared" si="32"/>
        <v>#DIV/0!</v>
      </c>
    </row>
    <row r="1724" spans="1:7" s="168" customFormat="1" ht="12.75" hidden="1">
      <c r="A1724" s="57"/>
      <c r="B1724" s="188"/>
      <c r="C1724" s="286" t="s">
        <v>81</v>
      </c>
      <c r="D1724" s="310"/>
      <c r="E1724" s="39"/>
      <c r="F1724" s="39"/>
      <c r="G1724" s="509" t="e">
        <f t="shared" si="32"/>
        <v>#DIV/0!</v>
      </c>
    </row>
    <row r="1725" spans="1:7" s="168" customFormat="1" ht="12.75" hidden="1">
      <c r="A1725" s="57"/>
      <c r="B1725" s="188"/>
      <c r="C1725" s="286" t="s">
        <v>82</v>
      </c>
      <c r="D1725" s="310"/>
      <c r="E1725" s="39"/>
      <c r="F1725" s="39"/>
      <c r="G1725" s="509" t="e">
        <f t="shared" si="32"/>
        <v>#DIV/0!</v>
      </c>
    </row>
    <row r="1726" spans="1:7" s="168" customFormat="1" ht="12.75" hidden="1">
      <c r="A1726" s="57"/>
      <c r="B1726" s="188"/>
      <c r="C1726" s="286" t="s">
        <v>129</v>
      </c>
      <c r="D1726" s="310"/>
      <c r="E1726" s="39"/>
      <c r="F1726" s="39"/>
      <c r="G1726" s="509" t="e">
        <f aca="true" t="shared" si="33" ref="G1726:G1789">(F1726-E1726)/E1726</f>
        <v>#DIV/0!</v>
      </c>
    </row>
    <row r="1727" spans="1:7" s="168" customFormat="1" ht="12.75" hidden="1">
      <c r="A1727" s="57"/>
      <c r="B1727" s="188"/>
      <c r="C1727" s="286" t="s">
        <v>83</v>
      </c>
      <c r="D1727" s="310"/>
      <c r="E1727" s="39"/>
      <c r="F1727" s="39"/>
      <c r="G1727" s="509" t="e">
        <f t="shared" si="33"/>
        <v>#DIV/0!</v>
      </c>
    </row>
    <row r="1728" spans="1:7" s="185" customFormat="1" ht="12.75" hidden="1">
      <c r="A1728" s="57"/>
      <c r="B1728" s="188"/>
      <c r="C1728" s="286" t="s">
        <v>84</v>
      </c>
      <c r="D1728" s="310"/>
      <c r="E1728" s="39"/>
      <c r="F1728" s="39"/>
      <c r="G1728" s="509" t="e">
        <f t="shared" si="33"/>
        <v>#DIV/0!</v>
      </c>
    </row>
    <row r="1729" spans="1:7" s="185" customFormat="1" ht="12.75" hidden="1">
      <c r="A1729" s="203"/>
      <c r="B1729" s="250"/>
      <c r="C1729" s="571" t="s">
        <v>960</v>
      </c>
      <c r="D1729" s="588">
        <v>52000</v>
      </c>
      <c r="E1729" s="176">
        <v>52000</v>
      </c>
      <c r="F1729" s="176">
        <f>SUM(F1730:F1734)</f>
        <v>0</v>
      </c>
      <c r="G1729" s="509">
        <f t="shared" si="33"/>
        <v>-1</v>
      </c>
    </row>
    <row r="1730" spans="1:7" s="185" customFormat="1" ht="12.75" hidden="1">
      <c r="A1730" s="203"/>
      <c r="B1730" s="250"/>
      <c r="C1730" s="286" t="s">
        <v>85</v>
      </c>
      <c r="D1730" s="588"/>
      <c r="E1730" s="176"/>
      <c r="F1730" s="176"/>
      <c r="G1730" s="509" t="e">
        <f t="shared" si="33"/>
        <v>#DIV/0!</v>
      </c>
    </row>
    <row r="1731" spans="1:7" s="185" customFormat="1" ht="12.75" hidden="1">
      <c r="A1731" s="203"/>
      <c r="B1731" s="250"/>
      <c r="C1731" s="286" t="s">
        <v>86</v>
      </c>
      <c r="D1731" s="588"/>
      <c r="E1731" s="176"/>
      <c r="F1731" s="176"/>
      <c r="G1731" s="509" t="e">
        <f t="shared" si="33"/>
        <v>#DIV/0!</v>
      </c>
    </row>
    <row r="1732" spans="1:7" s="168" customFormat="1" ht="12.75" hidden="1">
      <c r="A1732" s="203"/>
      <c r="B1732" s="250"/>
      <c r="C1732" s="286" t="s">
        <v>87</v>
      </c>
      <c r="D1732" s="588"/>
      <c r="E1732" s="176"/>
      <c r="F1732" s="176"/>
      <c r="G1732" s="509" t="e">
        <f t="shared" si="33"/>
        <v>#DIV/0!</v>
      </c>
    </row>
    <row r="1733" spans="1:7" s="168" customFormat="1" ht="12.75" hidden="1">
      <c r="A1733" s="57"/>
      <c r="B1733" s="188"/>
      <c r="C1733" s="286" t="s">
        <v>88</v>
      </c>
      <c r="D1733" s="310"/>
      <c r="E1733" s="39"/>
      <c r="F1733" s="39"/>
      <c r="G1733" s="509" t="e">
        <f t="shared" si="33"/>
        <v>#DIV/0!</v>
      </c>
    </row>
    <row r="1734" spans="1:7" s="185" customFormat="1" ht="12.75" hidden="1">
      <c r="A1734" s="57"/>
      <c r="B1734" s="188"/>
      <c r="C1734" s="286" t="s">
        <v>89</v>
      </c>
      <c r="D1734" s="310"/>
      <c r="E1734" s="39"/>
      <c r="F1734" s="39"/>
      <c r="G1734" s="509" t="e">
        <f t="shared" si="33"/>
        <v>#DIV/0!</v>
      </c>
    </row>
    <row r="1735" spans="1:7" s="185" customFormat="1" ht="12.75" hidden="1">
      <c r="A1735" s="203"/>
      <c r="B1735" s="250"/>
      <c r="C1735" s="571" t="s">
        <v>680</v>
      </c>
      <c r="D1735" s="588">
        <v>163887</v>
      </c>
      <c r="E1735" s="176">
        <v>189982</v>
      </c>
      <c r="F1735" s="176">
        <f>SUM(F1736:F1743)</f>
        <v>0</v>
      </c>
      <c r="G1735" s="509">
        <f t="shared" si="33"/>
        <v>-1</v>
      </c>
    </row>
    <row r="1736" spans="1:7" s="185" customFormat="1" ht="12.75" hidden="1">
      <c r="A1736" s="203"/>
      <c r="B1736" s="250"/>
      <c r="C1736" s="286" t="s">
        <v>943</v>
      </c>
      <c r="D1736" s="588"/>
      <c r="E1736" s="176"/>
      <c r="F1736" s="176"/>
      <c r="G1736" s="509" t="e">
        <f t="shared" si="33"/>
        <v>#DIV/0!</v>
      </c>
    </row>
    <row r="1737" spans="1:7" s="185" customFormat="1" ht="12.75" hidden="1">
      <c r="A1737" s="203"/>
      <c r="B1737" s="250"/>
      <c r="C1737" s="286" t="s">
        <v>368</v>
      </c>
      <c r="D1737" s="588"/>
      <c r="E1737" s="176"/>
      <c r="F1737" s="176"/>
      <c r="G1737" s="509" t="e">
        <f t="shared" si="33"/>
        <v>#DIV/0!</v>
      </c>
    </row>
    <row r="1738" spans="1:7" s="185" customFormat="1" ht="12.75" hidden="1">
      <c r="A1738" s="203"/>
      <c r="B1738" s="250"/>
      <c r="C1738" s="286" t="s">
        <v>90</v>
      </c>
      <c r="D1738" s="588"/>
      <c r="E1738" s="176"/>
      <c r="F1738" s="176"/>
      <c r="G1738" s="509" t="e">
        <f t="shared" si="33"/>
        <v>#DIV/0!</v>
      </c>
    </row>
    <row r="1739" spans="1:7" s="168" customFormat="1" ht="12.75" hidden="1">
      <c r="A1739" s="203"/>
      <c r="B1739" s="250"/>
      <c r="C1739" s="286" t="s">
        <v>130</v>
      </c>
      <c r="D1739" s="588"/>
      <c r="E1739" s="176"/>
      <c r="F1739" s="176"/>
      <c r="G1739" s="509" t="e">
        <f t="shared" si="33"/>
        <v>#DIV/0!</v>
      </c>
    </row>
    <row r="1740" spans="1:7" s="168" customFormat="1" ht="12.75" hidden="1">
      <c r="A1740" s="203"/>
      <c r="B1740" s="250"/>
      <c r="C1740" s="286" t="s">
        <v>941</v>
      </c>
      <c r="D1740" s="588"/>
      <c r="E1740" s="176"/>
      <c r="F1740" s="176"/>
      <c r="G1740" s="509" t="e">
        <f t="shared" si="33"/>
        <v>#DIV/0!</v>
      </c>
    </row>
    <row r="1741" spans="1:7" s="185" customFormat="1" ht="12.75" hidden="1">
      <c r="A1741" s="57"/>
      <c r="B1741" s="188"/>
      <c r="C1741" s="286" t="s">
        <v>131</v>
      </c>
      <c r="D1741" s="310"/>
      <c r="E1741" s="39"/>
      <c r="F1741" s="39"/>
      <c r="G1741" s="509" t="e">
        <f t="shared" si="33"/>
        <v>#DIV/0!</v>
      </c>
    </row>
    <row r="1742" spans="1:7" s="168" customFormat="1" ht="12.75" hidden="1">
      <c r="A1742" s="57"/>
      <c r="B1742" s="188"/>
      <c r="C1742" s="286" t="s">
        <v>942</v>
      </c>
      <c r="D1742" s="310"/>
      <c r="E1742" s="39"/>
      <c r="F1742" s="39"/>
      <c r="G1742" s="509" t="e">
        <f t="shared" si="33"/>
        <v>#DIV/0!</v>
      </c>
    </row>
    <row r="1743" spans="1:7" s="168" customFormat="1" ht="12.75" hidden="1">
      <c r="A1743" s="57"/>
      <c r="B1743" s="188"/>
      <c r="C1743" s="286" t="s">
        <v>369</v>
      </c>
      <c r="D1743" s="310"/>
      <c r="E1743" s="39"/>
      <c r="F1743" s="39"/>
      <c r="G1743" s="509" t="e">
        <f t="shared" si="33"/>
        <v>#DIV/0!</v>
      </c>
    </row>
    <row r="1744" spans="1:7" s="168" customFormat="1" ht="12.75" hidden="1">
      <c r="A1744" s="203"/>
      <c r="B1744" s="250"/>
      <c r="C1744" s="571" t="s">
        <v>681</v>
      </c>
      <c r="D1744" s="588">
        <v>1120000</v>
      </c>
      <c r="E1744" s="176">
        <v>1170000</v>
      </c>
      <c r="F1744" s="176">
        <f>SUM(F1745:F1758)</f>
        <v>0</v>
      </c>
      <c r="G1744" s="509">
        <f t="shared" si="33"/>
        <v>-1</v>
      </c>
    </row>
    <row r="1745" spans="1:7" s="168" customFormat="1" ht="12.75" hidden="1">
      <c r="A1745" s="57"/>
      <c r="B1745" s="188"/>
      <c r="C1745" s="286" t="s">
        <v>91</v>
      </c>
      <c r="D1745" s="310"/>
      <c r="E1745" s="39"/>
      <c r="F1745" s="39"/>
      <c r="G1745" s="509" t="e">
        <f t="shared" si="33"/>
        <v>#DIV/0!</v>
      </c>
    </row>
    <row r="1746" spans="1:7" s="168" customFormat="1" ht="12.75" hidden="1">
      <c r="A1746" s="57"/>
      <c r="B1746" s="188"/>
      <c r="C1746" s="286" t="s">
        <v>791</v>
      </c>
      <c r="D1746" s="310"/>
      <c r="E1746" s="39"/>
      <c r="F1746" s="39"/>
      <c r="G1746" s="509" t="e">
        <f t="shared" si="33"/>
        <v>#DIV/0!</v>
      </c>
    </row>
    <row r="1747" spans="1:7" s="168" customFormat="1" ht="12.75" hidden="1">
      <c r="A1747" s="57"/>
      <c r="B1747" s="188"/>
      <c r="C1747" s="286" t="s">
        <v>92</v>
      </c>
      <c r="D1747" s="310"/>
      <c r="E1747" s="39"/>
      <c r="F1747" s="39"/>
      <c r="G1747" s="509" t="e">
        <f t="shared" si="33"/>
        <v>#DIV/0!</v>
      </c>
    </row>
    <row r="1748" spans="1:7" s="168" customFormat="1" ht="12.75" hidden="1">
      <c r="A1748" s="57"/>
      <c r="B1748" s="188"/>
      <c r="C1748" s="286" t="s">
        <v>132</v>
      </c>
      <c r="D1748" s="310"/>
      <c r="E1748" s="39"/>
      <c r="F1748" s="39"/>
      <c r="G1748" s="509" t="e">
        <f t="shared" si="33"/>
        <v>#DIV/0!</v>
      </c>
    </row>
    <row r="1749" spans="1:7" s="168" customFormat="1" ht="12.75" hidden="1">
      <c r="A1749" s="57"/>
      <c r="B1749" s="188"/>
      <c r="C1749" s="286" t="s">
        <v>93</v>
      </c>
      <c r="D1749" s="310"/>
      <c r="E1749" s="39"/>
      <c r="F1749" s="39"/>
      <c r="G1749" s="509" t="e">
        <f t="shared" si="33"/>
        <v>#DIV/0!</v>
      </c>
    </row>
    <row r="1750" spans="1:7" s="168" customFormat="1" ht="12.75" hidden="1">
      <c r="A1750" s="57"/>
      <c r="B1750" s="188"/>
      <c r="C1750" s="286" t="s">
        <v>94</v>
      </c>
      <c r="D1750" s="310"/>
      <c r="E1750" s="39"/>
      <c r="F1750" s="39"/>
      <c r="G1750" s="509" t="e">
        <f t="shared" si="33"/>
        <v>#DIV/0!</v>
      </c>
    </row>
    <row r="1751" spans="1:7" s="168" customFormat="1" ht="12.75" hidden="1">
      <c r="A1751" s="57"/>
      <c r="B1751" s="188"/>
      <c r="C1751" s="286" t="s">
        <v>95</v>
      </c>
      <c r="D1751" s="310"/>
      <c r="E1751" s="39"/>
      <c r="F1751" s="39"/>
      <c r="G1751" s="509" t="e">
        <f t="shared" si="33"/>
        <v>#DIV/0!</v>
      </c>
    </row>
    <row r="1752" spans="1:7" s="168" customFormat="1" ht="12.75" hidden="1">
      <c r="A1752" s="57"/>
      <c r="B1752" s="188"/>
      <c r="C1752" s="286" t="s">
        <v>98</v>
      </c>
      <c r="D1752" s="310"/>
      <c r="E1752" s="39"/>
      <c r="F1752" s="39"/>
      <c r="G1752" s="509" t="e">
        <f t="shared" si="33"/>
        <v>#DIV/0!</v>
      </c>
    </row>
    <row r="1753" spans="1:7" s="168" customFormat="1" ht="12.75" hidden="1">
      <c r="A1753" s="57"/>
      <c r="B1753" s="188"/>
      <c r="C1753" s="286" t="s">
        <v>96</v>
      </c>
      <c r="D1753" s="310"/>
      <c r="E1753" s="39"/>
      <c r="F1753" s="39"/>
      <c r="G1753" s="509" t="e">
        <f t="shared" si="33"/>
        <v>#DIV/0!</v>
      </c>
    </row>
    <row r="1754" spans="1:7" s="168" customFormat="1" ht="12.75" hidden="1">
      <c r="A1754" s="57"/>
      <c r="B1754" s="188"/>
      <c r="C1754" s="286" t="s">
        <v>97</v>
      </c>
      <c r="D1754" s="310"/>
      <c r="E1754" s="39"/>
      <c r="F1754" s="39"/>
      <c r="G1754" s="509" t="e">
        <f t="shared" si="33"/>
        <v>#DIV/0!</v>
      </c>
    </row>
    <row r="1755" spans="1:7" s="185" customFormat="1" ht="12.75" hidden="1">
      <c r="A1755" s="57"/>
      <c r="B1755" s="188"/>
      <c r="C1755" s="286" t="s">
        <v>115</v>
      </c>
      <c r="D1755" s="310"/>
      <c r="E1755" s="39"/>
      <c r="F1755" s="39"/>
      <c r="G1755" s="509" t="e">
        <f t="shared" si="33"/>
        <v>#DIV/0!</v>
      </c>
    </row>
    <row r="1756" spans="1:7" s="185" customFormat="1" ht="12.75" hidden="1">
      <c r="A1756" s="57"/>
      <c r="B1756" s="188"/>
      <c r="C1756" s="521" t="s">
        <v>133</v>
      </c>
      <c r="D1756" s="310"/>
      <c r="E1756" s="39"/>
      <c r="F1756" s="39"/>
      <c r="G1756" s="509" t="e">
        <f t="shared" si="33"/>
        <v>#DIV/0!</v>
      </c>
    </row>
    <row r="1757" spans="1:7" s="168" customFormat="1" ht="12.75" hidden="1">
      <c r="A1757" s="57"/>
      <c r="B1757" s="188"/>
      <c r="C1757" s="521" t="s">
        <v>134</v>
      </c>
      <c r="D1757" s="310"/>
      <c r="E1757" s="39"/>
      <c r="F1757" s="39"/>
      <c r="G1757" s="509" t="e">
        <f t="shared" si="33"/>
        <v>#DIV/0!</v>
      </c>
    </row>
    <row r="1758" spans="1:7" s="168" customFormat="1" ht="12.75" hidden="1">
      <c r="A1758" s="57"/>
      <c r="B1758" s="188"/>
      <c r="C1758" s="521" t="s">
        <v>370</v>
      </c>
      <c r="D1758" s="310"/>
      <c r="E1758" s="39"/>
      <c r="F1758" s="39"/>
      <c r="G1758" s="509" t="e">
        <f t="shared" si="33"/>
        <v>#DIV/0!</v>
      </c>
    </row>
    <row r="1759" spans="1:7" s="168" customFormat="1" ht="12.75" hidden="1">
      <c r="A1759" s="203"/>
      <c r="B1759" s="250"/>
      <c r="C1759" s="571" t="s">
        <v>682</v>
      </c>
      <c r="D1759" s="588">
        <v>75000</v>
      </c>
      <c r="E1759" s="176">
        <v>75000</v>
      </c>
      <c r="F1759" s="176">
        <f>SUM(F1760:F1765)</f>
        <v>0</v>
      </c>
      <c r="G1759" s="509">
        <f t="shared" si="33"/>
        <v>-1</v>
      </c>
    </row>
    <row r="1760" spans="1:7" s="168" customFormat="1" ht="12.75" hidden="1">
      <c r="A1760" s="203"/>
      <c r="B1760" s="250"/>
      <c r="C1760" s="286" t="s">
        <v>116</v>
      </c>
      <c r="D1760" s="588"/>
      <c r="E1760" s="176"/>
      <c r="F1760" s="176"/>
      <c r="G1760" s="509" t="e">
        <f t="shared" si="33"/>
        <v>#DIV/0!</v>
      </c>
    </row>
    <row r="1761" spans="1:7" s="168" customFormat="1" ht="12.75" hidden="1">
      <c r="A1761" s="57"/>
      <c r="B1761" s="188"/>
      <c r="C1761" s="286" t="s">
        <v>117</v>
      </c>
      <c r="D1761" s="310"/>
      <c r="E1761" s="39"/>
      <c r="F1761" s="39"/>
      <c r="G1761" s="509" t="e">
        <f t="shared" si="33"/>
        <v>#DIV/0!</v>
      </c>
    </row>
    <row r="1762" spans="1:7" s="185" customFormat="1" ht="12.75" hidden="1">
      <c r="A1762" s="57"/>
      <c r="B1762" s="188"/>
      <c r="C1762" s="286" t="s">
        <v>118</v>
      </c>
      <c r="D1762" s="310"/>
      <c r="E1762" s="39"/>
      <c r="F1762" s="39"/>
      <c r="G1762" s="509" t="e">
        <f t="shared" si="33"/>
        <v>#DIV/0!</v>
      </c>
    </row>
    <row r="1763" spans="1:7" s="168" customFormat="1" ht="12.75" hidden="1">
      <c r="A1763" s="57"/>
      <c r="B1763" s="188"/>
      <c r="C1763" s="286" t="s">
        <v>119</v>
      </c>
      <c r="D1763" s="310"/>
      <c r="E1763" s="39"/>
      <c r="F1763" s="39"/>
      <c r="G1763" s="509" t="e">
        <f t="shared" si="33"/>
        <v>#DIV/0!</v>
      </c>
    </row>
    <row r="1764" spans="1:7" s="168" customFormat="1" ht="12.75" hidden="1">
      <c r="A1764" s="57"/>
      <c r="B1764" s="188"/>
      <c r="C1764" s="286" t="s">
        <v>135</v>
      </c>
      <c r="D1764" s="310"/>
      <c r="E1764" s="39"/>
      <c r="F1764" s="39"/>
      <c r="G1764" s="509" t="e">
        <f t="shared" si="33"/>
        <v>#DIV/0!</v>
      </c>
    </row>
    <row r="1765" spans="1:7" s="168" customFormat="1" ht="12.75" hidden="1">
      <c r="A1765" s="57"/>
      <c r="B1765" s="188"/>
      <c r="C1765" s="286" t="s">
        <v>120</v>
      </c>
      <c r="D1765" s="310"/>
      <c r="E1765" s="39"/>
      <c r="F1765" s="39"/>
      <c r="G1765" s="509" t="e">
        <f t="shared" si="33"/>
        <v>#DIV/0!</v>
      </c>
    </row>
    <row r="1766" spans="1:7" s="168" customFormat="1" ht="12.75" hidden="1">
      <c r="A1766" s="203"/>
      <c r="B1766" s="250"/>
      <c r="C1766" s="571" t="s">
        <v>683</v>
      </c>
      <c r="D1766" s="588">
        <v>65000</v>
      </c>
      <c r="E1766" s="176">
        <v>65000</v>
      </c>
      <c r="F1766" s="176">
        <f>SUM(F1767:F1773)</f>
        <v>0</v>
      </c>
      <c r="G1766" s="509">
        <f t="shared" si="33"/>
        <v>-1</v>
      </c>
    </row>
    <row r="1767" spans="1:7" s="168" customFormat="1" ht="12.75" hidden="1">
      <c r="A1767" s="57"/>
      <c r="B1767" s="188"/>
      <c r="C1767" s="286" t="s">
        <v>136</v>
      </c>
      <c r="D1767" s="310"/>
      <c r="E1767" s="39"/>
      <c r="F1767" s="39"/>
      <c r="G1767" s="509" t="e">
        <f t="shared" si="33"/>
        <v>#DIV/0!</v>
      </c>
    </row>
    <row r="1768" spans="1:7" s="168" customFormat="1" ht="12.75" hidden="1">
      <c r="A1768" s="57"/>
      <c r="B1768" s="188"/>
      <c r="C1768" s="286" t="s">
        <v>371</v>
      </c>
      <c r="D1768" s="310"/>
      <c r="E1768" s="39"/>
      <c r="F1768" s="39"/>
      <c r="G1768" s="509" t="e">
        <f t="shared" si="33"/>
        <v>#DIV/0!</v>
      </c>
    </row>
    <row r="1769" spans="1:7" s="185" customFormat="1" ht="12.75" hidden="1">
      <c r="A1769" s="57"/>
      <c r="B1769" s="188"/>
      <c r="C1769" s="286" t="s">
        <v>137</v>
      </c>
      <c r="D1769" s="310"/>
      <c r="E1769" s="39"/>
      <c r="F1769" s="39"/>
      <c r="G1769" s="509" t="e">
        <f t="shared" si="33"/>
        <v>#DIV/0!</v>
      </c>
    </row>
    <row r="1770" spans="1:7" s="168" customFormat="1" ht="12.75" hidden="1">
      <c r="A1770" s="57"/>
      <c r="B1770" s="188"/>
      <c r="C1770" s="286" t="s">
        <v>138</v>
      </c>
      <c r="D1770" s="310"/>
      <c r="E1770" s="39"/>
      <c r="F1770" s="39"/>
      <c r="G1770" s="509" t="e">
        <f t="shared" si="33"/>
        <v>#DIV/0!</v>
      </c>
    </row>
    <row r="1771" spans="1:7" s="168" customFormat="1" ht="12.75" hidden="1">
      <c r="A1771" s="57"/>
      <c r="B1771" s="188"/>
      <c r="C1771" s="286" t="s">
        <v>954</v>
      </c>
      <c r="D1771" s="310"/>
      <c r="E1771" s="39"/>
      <c r="F1771" s="39"/>
      <c r="G1771" s="509" t="e">
        <f t="shared" si="33"/>
        <v>#DIV/0!</v>
      </c>
    </row>
    <row r="1772" spans="1:7" s="168" customFormat="1" ht="12.75" hidden="1">
      <c r="A1772" s="57"/>
      <c r="B1772" s="188"/>
      <c r="C1772" s="286" t="s">
        <v>139</v>
      </c>
      <c r="D1772" s="310"/>
      <c r="E1772" s="39"/>
      <c r="F1772" s="39"/>
      <c r="G1772" s="509" t="e">
        <f t="shared" si="33"/>
        <v>#DIV/0!</v>
      </c>
    </row>
    <row r="1773" spans="1:7" s="168" customFormat="1" ht="12.75" hidden="1">
      <c r="A1773" s="57"/>
      <c r="B1773" s="188"/>
      <c r="C1773" s="286" t="s">
        <v>140</v>
      </c>
      <c r="D1773" s="310"/>
      <c r="E1773" s="39"/>
      <c r="F1773" s="39"/>
      <c r="G1773" s="509" t="e">
        <f t="shared" si="33"/>
        <v>#DIV/0!</v>
      </c>
    </row>
    <row r="1774" spans="1:7" s="185" customFormat="1" ht="12.75" hidden="1">
      <c r="A1774" s="203"/>
      <c r="B1774" s="250"/>
      <c r="C1774" s="571" t="s">
        <v>684</v>
      </c>
      <c r="D1774" s="588">
        <v>122250</v>
      </c>
      <c r="E1774" s="176">
        <v>132250</v>
      </c>
      <c r="F1774" s="176">
        <f>SUM(F1775:F1778)</f>
        <v>0</v>
      </c>
      <c r="G1774" s="509">
        <f t="shared" si="33"/>
        <v>-1</v>
      </c>
    </row>
    <row r="1775" spans="1:7" s="185" customFormat="1" ht="12.75" hidden="1">
      <c r="A1775" s="57"/>
      <c r="B1775" s="188"/>
      <c r="C1775" s="286" t="s">
        <v>121</v>
      </c>
      <c r="D1775" s="310"/>
      <c r="E1775" s="39"/>
      <c r="F1775" s="39"/>
      <c r="G1775" s="509" t="e">
        <f t="shared" si="33"/>
        <v>#DIV/0!</v>
      </c>
    </row>
    <row r="1776" spans="1:7" s="168" customFormat="1" ht="12.75" hidden="1">
      <c r="A1776" s="57"/>
      <c r="B1776" s="188"/>
      <c r="C1776" s="286" t="s">
        <v>141</v>
      </c>
      <c r="D1776" s="310"/>
      <c r="E1776" s="39"/>
      <c r="F1776" s="39"/>
      <c r="G1776" s="509" t="e">
        <f t="shared" si="33"/>
        <v>#DIV/0!</v>
      </c>
    </row>
    <row r="1777" spans="1:7" s="168" customFormat="1" ht="12.75" hidden="1">
      <c r="A1777" s="57"/>
      <c r="B1777" s="188"/>
      <c r="C1777" s="286" t="s">
        <v>122</v>
      </c>
      <c r="D1777" s="310"/>
      <c r="E1777" s="39"/>
      <c r="F1777" s="39"/>
      <c r="G1777" s="509" t="e">
        <f t="shared" si="33"/>
        <v>#DIV/0!</v>
      </c>
    </row>
    <row r="1778" spans="1:7" s="168" customFormat="1" ht="12.75" hidden="1">
      <c r="A1778" s="57"/>
      <c r="B1778" s="188"/>
      <c r="C1778" s="521" t="s">
        <v>142</v>
      </c>
      <c r="D1778" s="310"/>
      <c r="E1778" s="39"/>
      <c r="F1778" s="39"/>
      <c r="G1778" s="509" t="e">
        <f t="shared" si="33"/>
        <v>#DIV/0!</v>
      </c>
    </row>
    <row r="1779" spans="1:7" s="168" customFormat="1" ht="12.75" hidden="1">
      <c r="A1779" s="203"/>
      <c r="B1779" s="250"/>
      <c r="C1779" s="571" t="s">
        <v>946</v>
      </c>
      <c r="D1779" s="588">
        <v>48900</v>
      </c>
      <c r="E1779" s="176"/>
      <c r="F1779" s="176"/>
      <c r="G1779" s="509" t="e">
        <f t="shared" si="33"/>
        <v>#DIV/0!</v>
      </c>
    </row>
    <row r="1780" spans="1:7" s="185" customFormat="1" ht="12.75" hidden="1">
      <c r="A1780" s="203"/>
      <c r="B1780" s="250"/>
      <c r="C1780" s="521" t="s">
        <v>372</v>
      </c>
      <c r="D1780" s="623"/>
      <c r="E1780" s="523"/>
      <c r="F1780" s="523"/>
      <c r="G1780" s="509" t="e">
        <f t="shared" si="33"/>
        <v>#DIV/0!</v>
      </c>
    </row>
    <row r="1781" spans="1:7" s="168" customFormat="1" ht="12.75" hidden="1">
      <c r="A1781" s="203"/>
      <c r="B1781" s="250"/>
      <c r="C1781" s="521" t="s">
        <v>373</v>
      </c>
      <c r="D1781" s="623"/>
      <c r="E1781" s="523"/>
      <c r="F1781" s="523"/>
      <c r="G1781" s="509" t="e">
        <f t="shared" si="33"/>
        <v>#DIV/0!</v>
      </c>
    </row>
    <row r="1782" spans="1:7" s="185" customFormat="1" ht="12.75" hidden="1">
      <c r="A1782" s="203"/>
      <c r="B1782" s="250"/>
      <c r="C1782" s="571" t="s">
        <v>685</v>
      </c>
      <c r="D1782" s="588">
        <f>SUM(D1783:D1786)</f>
        <v>822625</v>
      </c>
      <c r="E1782" s="176">
        <f>SUM(E1783:E1786)</f>
        <v>746500</v>
      </c>
      <c r="F1782" s="176">
        <f>SUM(F1783:F1786)</f>
        <v>0</v>
      </c>
      <c r="G1782" s="509">
        <f t="shared" si="33"/>
        <v>-1</v>
      </c>
    </row>
    <row r="1783" spans="1:7" s="168" customFormat="1" ht="12.75" hidden="1">
      <c r="A1783" s="57"/>
      <c r="B1783" s="188"/>
      <c r="C1783" s="521" t="s">
        <v>144</v>
      </c>
      <c r="D1783" s="310"/>
      <c r="E1783" s="39"/>
      <c r="F1783" s="39"/>
      <c r="G1783" s="509" t="e">
        <f t="shared" si="33"/>
        <v>#DIV/0!</v>
      </c>
    </row>
    <row r="1784" spans="1:7" s="168" customFormat="1" ht="12.75" hidden="1">
      <c r="A1784" s="57"/>
      <c r="B1784" s="188"/>
      <c r="C1784" s="521" t="s">
        <v>143</v>
      </c>
      <c r="D1784" s="310">
        <v>518000</v>
      </c>
      <c r="E1784" s="172">
        <v>536500</v>
      </c>
      <c r="F1784" s="39"/>
      <c r="G1784" s="509">
        <f t="shared" si="33"/>
        <v>-1</v>
      </c>
    </row>
    <row r="1785" spans="1:7" s="168" customFormat="1" ht="12.75" hidden="1">
      <c r="A1785" s="57"/>
      <c r="B1785" s="188"/>
      <c r="C1785" s="521" t="s">
        <v>145</v>
      </c>
      <c r="D1785" s="310">
        <v>20250</v>
      </c>
      <c r="E1785" s="172">
        <v>210000</v>
      </c>
      <c r="F1785" s="39"/>
      <c r="G1785" s="509">
        <f t="shared" si="33"/>
        <v>-1</v>
      </c>
    </row>
    <row r="1786" spans="1:7" s="168" customFormat="1" ht="12.75" hidden="1">
      <c r="A1786" s="57"/>
      <c r="B1786" s="188"/>
      <c r="C1786" s="521" t="s">
        <v>686</v>
      </c>
      <c r="D1786" s="310">
        <v>284375</v>
      </c>
      <c r="E1786" s="39"/>
      <c r="F1786" s="39"/>
      <c r="G1786" s="509" t="e">
        <f t="shared" si="33"/>
        <v>#DIV/0!</v>
      </c>
    </row>
    <row r="1787" spans="1:7" s="168" customFormat="1" ht="12.75" hidden="1">
      <c r="A1787" s="203"/>
      <c r="B1787" s="250"/>
      <c r="C1787" s="571" t="s">
        <v>156</v>
      </c>
      <c r="D1787" s="588">
        <v>8500</v>
      </c>
      <c r="E1787" s="176">
        <v>10500</v>
      </c>
      <c r="F1787" s="176">
        <f>SUM(F1788:F1791)</f>
        <v>0</v>
      </c>
      <c r="G1787" s="509">
        <f t="shared" si="33"/>
        <v>-1</v>
      </c>
    </row>
    <row r="1788" spans="1:7" s="168" customFormat="1" ht="12.75" hidden="1">
      <c r="A1788" s="203"/>
      <c r="B1788" s="250"/>
      <c r="C1788" s="521" t="s">
        <v>147</v>
      </c>
      <c r="D1788" s="588">
        <v>8500</v>
      </c>
      <c r="E1788" s="176"/>
      <c r="F1788" s="176"/>
      <c r="G1788" s="509" t="e">
        <f t="shared" si="33"/>
        <v>#DIV/0!</v>
      </c>
    </row>
    <row r="1789" spans="1:7" s="168" customFormat="1" ht="12.75" hidden="1">
      <c r="A1789" s="57"/>
      <c r="B1789" s="188"/>
      <c r="C1789" s="521" t="s">
        <v>273</v>
      </c>
      <c r="D1789" s="310"/>
      <c r="E1789" s="39"/>
      <c r="F1789" s="39"/>
      <c r="G1789" s="509" t="e">
        <f t="shared" si="33"/>
        <v>#DIV/0!</v>
      </c>
    </row>
    <row r="1790" spans="1:7" s="168" customFormat="1" ht="12.75" hidden="1">
      <c r="A1790" s="203"/>
      <c r="B1790" s="250"/>
      <c r="C1790" s="571" t="s">
        <v>626</v>
      </c>
      <c r="D1790" s="588">
        <f>SUM(D1791:D1795)</f>
        <v>391190</v>
      </c>
      <c r="E1790" s="176">
        <f>SUM(E1791:E1795)</f>
        <v>405670</v>
      </c>
      <c r="F1790" s="176">
        <f>SUM(F1791:F1795)</f>
        <v>0</v>
      </c>
      <c r="G1790" s="509">
        <f aca="true" t="shared" si="34" ref="G1790:G1853">(F1790-E1790)/E1790</f>
        <v>-1</v>
      </c>
    </row>
    <row r="1791" spans="1:7" s="168" customFormat="1" ht="12.75" hidden="1">
      <c r="A1791" s="57"/>
      <c r="B1791" s="188"/>
      <c r="C1791" s="521" t="s">
        <v>374</v>
      </c>
      <c r="D1791" s="310">
        <v>256500</v>
      </c>
      <c r="E1791" s="172">
        <v>271150</v>
      </c>
      <c r="F1791" s="39"/>
      <c r="G1791" s="509">
        <f t="shared" si="34"/>
        <v>-1</v>
      </c>
    </row>
    <row r="1792" spans="1:7" s="168" customFormat="1" ht="12.75" hidden="1">
      <c r="A1792" s="57"/>
      <c r="B1792" s="188"/>
      <c r="C1792" s="521" t="s">
        <v>149</v>
      </c>
      <c r="D1792" s="310"/>
      <c r="E1792" s="39"/>
      <c r="F1792" s="39"/>
      <c r="G1792" s="509" t="e">
        <f t="shared" si="34"/>
        <v>#DIV/0!</v>
      </c>
    </row>
    <row r="1793" spans="1:7" s="168" customFormat="1" ht="12.75" hidden="1">
      <c r="A1793" s="57"/>
      <c r="B1793" s="188"/>
      <c r="C1793" s="521" t="s">
        <v>944</v>
      </c>
      <c r="D1793" s="310">
        <v>134690</v>
      </c>
      <c r="E1793" s="172">
        <v>134520</v>
      </c>
      <c r="F1793" s="39"/>
      <c r="G1793" s="509">
        <f t="shared" si="34"/>
        <v>-1</v>
      </c>
    </row>
    <row r="1794" spans="1:7" s="168" customFormat="1" ht="12.75" hidden="1">
      <c r="A1794" s="57"/>
      <c r="B1794" s="188"/>
      <c r="C1794" s="521" t="s">
        <v>150</v>
      </c>
      <c r="D1794" s="310"/>
      <c r="E1794" s="39"/>
      <c r="F1794" s="39"/>
      <c r="G1794" s="509" t="e">
        <f t="shared" si="34"/>
        <v>#DIV/0!</v>
      </c>
    </row>
    <row r="1795" spans="1:7" s="168" customFormat="1" ht="12.75" hidden="1">
      <c r="A1795" s="57"/>
      <c r="B1795" s="188"/>
      <c r="C1795" s="521" t="s">
        <v>151</v>
      </c>
      <c r="D1795" s="310"/>
      <c r="E1795" s="39"/>
      <c r="F1795" s="39"/>
      <c r="G1795" s="509" t="e">
        <f t="shared" si="34"/>
        <v>#DIV/0!</v>
      </c>
    </row>
    <row r="1796" spans="1:7" s="168" customFormat="1" ht="12.75" hidden="1">
      <c r="A1796" s="57"/>
      <c r="B1796" s="188"/>
      <c r="C1796" s="571" t="s">
        <v>375</v>
      </c>
      <c r="D1796" s="588">
        <f>SUM(D1797:D1801)</f>
        <v>0</v>
      </c>
      <c r="E1796" s="176">
        <f>SUM(E1797:E1801)</f>
        <v>0</v>
      </c>
      <c r="F1796" s="176">
        <f>SUM(F1797:F1801)</f>
        <v>0</v>
      </c>
      <c r="G1796" s="509" t="e">
        <f t="shared" si="34"/>
        <v>#DIV/0!</v>
      </c>
    </row>
    <row r="1797" spans="1:7" s="168" customFormat="1" ht="12.75" hidden="1">
      <c r="A1797" s="57"/>
      <c r="B1797" s="188"/>
      <c r="C1797" s="521" t="s">
        <v>376</v>
      </c>
      <c r="D1797" s="310"/>
      <c r="E1797" s="172"/>
      <c r="F1797" s="39"/>
      <c r="G1797" s="509" t="e">
        <f t="shared" si="34"/>
        <v>#DIV/0!</v>
      </c>
    </row>
    <row r="1798" spans="1:7" s="168" customFormat="1" ht="12.75" hidden="1">
      <c r="A1798" s="57"/>
      <c r="B1798" s="188"/>
      <c r="C1798" s="521" t="s">
        <v>377</v>
      </c>
      <c r="D1798" s="310"/>
      <c r="E1798" s="39"/>
      <c r="F1798" s="39"/>
      <c r="G1798" s="509" t="e">
        <f t="shared" si="34"/>
        <v>#DIV/0!</v>
      </c>
    </row>
    <row r="1799" spans="1:7" s="168" customFormat="1" ht="12.75" hidden="1">
      <c r="A1799" s="57"/>
      <c r="B1799" s="188"/>
      <c r="C1799" s="521" t="s">
        <v>378</v>
      </c>
      <c r="D1799" s="310"/>
      <c r="E1799" s="172"/>
      <c r="F1799" s="39"/>
      <c r="G1799" s="509" t="e">
        <f t="shared" si="34"/>
        <v>#DIV/0!</v>
      </c>
    </row>
    <row r="1800" spans="1:7" s="168" customFormat="1" ht="12.75" hidden="1">
      <c r="A1800" s="57"/>
      <c r="B1800" s="188"/>
      <c r="C1800" s="521" t="s">
        <v>379</v>
      </c>
      <c r="D1800" s="310"/>
      <c r="E1800" s="39"/>
      <c r="F1800" s="39"/>
      <c r="G1800" s="509" t="e">
        <f t="shared" si="34"/>
        <v>#DIV/0!</v>
      </c>
    </row>
    <row r="1801" spans="1:7" s="168" customFormat="1" ht="12.75" hidden="1">
      <c r="A1801" s="57"/>
      <c r="B1801" s="188"/>
      <c r="C1801" s="521" t="s">
        <v>380</v>
      </c>
      <c r="D1801" s="310"/>
      <c r="E1801" s="39"/>
      <c r="F1801" s="39"/>
      <c r="G1801" s="509" t="e">
        <f t="shared" si="34"/>
        <v>#DIV/0!</v>
      </c>
    </row>
    <row r="1802" spans="1:7" s="168" customFormat="1" ht="12.75" hidden="1">
      <c r="A1802" s="57"/>
      <c r="B1802" s="188"/>
      <c r="C1802" s="521" t="s">
        <v>381</v>
      </c>
      <c r="D1802" s="310"/>
      <c r="E1802" s="39"/>
      <c r="F1802" s="39"/>
      <c r="G1802" s="509" t="e">
        <f t="shared" si="34"/>
        <v>#DIV/0!</v>
      </c>
    </row>
    <row r="1803" spans="1:7" s="168" customFormat="1" ht="12.75" hidden="1">
      <c r="A1803" s="57"/>
      <c r="B1803" s="188"/>
      <c r="C1803" s="571" t="s">
        <v>382</v>
      </c>
      <c r="D1803" s="588"/>
      <c r="E1803" s="39"/>
      <c r="F1803" s="39"/>
      <c r="G1803" s="509" t="e">
        <f t="shared" si="34"/>
        <v>#DIV/0!</v>
      </c>
    </row>
    <row r="1804" spans="1:7" s="168" customFormat="1" ht="12.75" hidden="1">
      <c r="A1804" s="57"/>
      <c r="B1804" s="188"/>
      <c r="C1804" s="571" t="s">
        <v>275</v>
      </c>
      <c r="D1804" s="588"/>
      <c r="E1804" s="176"/>
      <c r="F1804" s="176"/>
      <c r="G1804" s="509" t="e">
        <f t="shared" si="34"/>
        <v>#DIV/0!</v>
      </c>
    </row>
    <row r="1805" spans="1:7" s="168" customFormat="1" ht="12.75" hidden="1">
      <c r="A1805" s="57"/>
      <c r="B1805" s="188"/>
      <c r="C1805" s="521" t="s">
        <v>383</v>
      </c>
      <c r="D1805" s="588"/>
      <c r="E1805" s="176"/>
      <c r="F1805" s="176"/>
      <c r="G1805" s="509" t="e">
        <f t="shared" si="34"/>
        <v>#DIV/0!</v>
      </c>
    </row>
    <row r="1806" spans="1:7" s="168" customFormat="1" ht="12.75" hidden="1">
      <c r="A1806" s="57"/>
      <c r="B1806" s="188"/>
      <c r="C1806" s="521" t="s">
        <v>384</v>
      </c>
      <c r="D1806" s="588"/>
      <c r="E1806" s="176"/>
      <c r="F1806" s="176"/>
      <c r="G1806" s="509" t="e">
        <f t="shared" si="34"/>
        <v>#DIV/0!</v>
      </c>
    </row>
    <row r="1807" spans="1:7" s="168" customFormat="1" ht="24.75" customHeight="1">
      <c r="A1807" s="57"/>
      <c r="B1807" s="188" t="s">
        <v>840</v>
      </c>
      <c r="C1807" s="432" t="s">
        <v>756</v>
      </c>
      <c r="D1807" s="172">
        <f>SUM(D1808)</f>
        <v>5000000</v>
      </c>
      <c r="E1807" s="172">
        <f>SUM(E1808)</f>
        <v>1591000</v>
      </c>
      <c r="F1807" s="172">
        <v>500000</v>
      </c>
      <c r="G1807" s="509">
        <f t="shared" si="34"/>
        <v>-0.6857322438717788</v>
      </c>
    </row>
    <row r="1808" spans="1:7" s="168" customFormat="1" ht="12.75" hidden="1">
      <c r="A1808" s="266"/>
      <c r="B1808" s="322"/>
      <c r="C1808" s="437" t="s">
        <v>687</v>
      </c>
      <c r="D1808" s="599">
        <f>SUM(D1809:D1810)</f>
        <v>5000000</v>
      </c>
      <c r="E1808" s="71">
        <f>SUM(E1809:E1810)</f>
        <v>1591000</v>
      </c>
      <c r="F1808" s="71">
        <f>SUM(F1809:F1810)</f>
        <v>0</v>
      </c>
      <c r="G1808" s="509">
        <f t="shared" si="34"/>
        <v>-1</v>
      </c>
    </row>
    <row r="1809" spans="1:7" s="168" customFormat="1" ht="12.75" hidden="1">
      <c r="A1809" s="57"/>
      <c r="B1809" s="188"/>
      <c r="C1809" s="583" t="s">
        <v>152</v>
      </c>
      <c r="D1809" s="384">
        <v>5000000</v>
      </c>
      <c r="E1809" s="385"/>
      <c r="F1809" s="385"/>
      <c r="G1809" s="509" t="e">
        <f t="shared" si="34"/>
        <v>#DIV/0!</v>
      </c>
    </row>
    <row r="1810" spans="1:7" s="168" customFormat="1" ht="12.75" hidden="1">
      <c r="A1810" s="57"/>
      <c r="B1810" s="188"/>
      <c r="C1810" s="583" t="s">
        <v>153</v>
      </c>
      <c r="D1810" s="384"/>
      <c r="E1810" s="385">
        <v>1591000</v>
      </c>
      <c r="F1810" s="385"/>
      <c r="G1810" s="509">
        <f t="shared" si="34"/>
        <v>-1</v>
      </c>
    </row>
    <row r="1811" spans="1:7" s="185" customFormat="1" ht="12.75" hidden="1">
      <c r="A1811" s="166" t="s">
        <v>925</v>
      </c>
      <c r="B1811" s="245"/>
      <c r="C1811" s="443" t="s">
        <v>693</v>
      </c>
      <c r="D1811" s="589">
        <f>D1812+D1826+D1901</f>
        <v>0</v>
      </c>
      <c r="E1811" s="589">
        <f>E1812+E1826+E1901</f>
        <v>0</v>
      </c>
      <c r="F1811" s="589">
        <f>F1812+F1826+F1901</f>
        <v>0</v>
      </c>
      <c r="G1811" s="529" t="e">
        <f t="shared" si="34"/>
        <v>#DIV/0!</v>
      </c>
    </row>
    <row r="1812" spans="1:7" s="168" customFormat="1" ht="12.75" hidden="1">
      <c r="A1812" s="57"/>
      <c r="B1812" s="188" t="s">
        <v>838</v>
      </c>
      <c r="C1812" s="57" t="s">
        <v>673</v>
      </c>
      <c r="D1812" s="522">
        <f>SUM(D1813,D1822:D1825)</f>
        <v>0</v>
      </c>
      <c r="E1812" s="522">
        <f>SUM(E1813,E1822:E1825)</f>
        <v>0</v>
      </c>
      <c r="F1812" s="522">
        <v>0</v>
      </c>
      <c r="G1812" s="509" t="e">
        <f t="shared" si="34"/>
        <v>#DIV/0!</v>
      </c>
    </row>
    <row r="1813" spans="1:7" s="168" customFormat="1" ht="12.75" hidden="1">
      <c r="A1813" s="203"/>
      <c r="B1813" s="250"/>
      <c r="C1813" s="571" t="s">
        <v>674</v>
      </c>
      <c r="D1813" s="176">
        <f>SUM(D1814:D1821)</f>
        <v>0</v>
      </c>
      <c r="E1813" s="176">
        <f>SUM(E1814:E1821)</f>
        <v>0</v>
      </c>
      <c r="F1813" s="176">
        <f>SUM(F1814:F1821)</f>
        <v>0</v>
      </c>
      <c r="G1813" s="509" t="e">
        <f t="shared" si="34"/>
        <v>#DIV/0!</v>
      </c>
    </row>
    <row r="1814" spans="1:7" s="168" customFormat="1" ht="12.75" hidden="1">
      <c r="A1814" s="57"/>
      <c r="B1814" s="188"/>
      <c r="C1814" s="286" t="s">
        <v>126</v>
      </c>
      <c r="D1814" s="39"/>
      <c r="E1814" s="39"/>
      <c r="F1814" s="39"/>
      <c r="G1814" s="509" t="e">
        <f t="shared" si="34"/>
        <v>#DIV/0!</v>
      </c>
    </row>
    <row r="1815" spans="1:7" s="168" customFormat="1" ht="12.75" hidden="1">
      <c r="A1815" s="57"/>
      <c r="B1815" s="188"/>
      <c r="C1815" s="286" t="s">
        <v>127</v>
      </c>
      <c r="D1815" s="39"/>
      <c r="E1815" s="39"/>
      <c r="F1815" s="39"/>
      <c r="G1815" s="509" t="e">
        <f t="shared" si="34"/>
        <v>#DIV/0!</v>
      </c>
    </row>
    <row r="1816" spans="1:7" s="168" customFormat="1" ht="12.75" hidden="1">
      <c r="A1816" s="57"/>
      <c r="B1816" s="188"/>
      <c r="C1816" s="286" t="s">
        <v>123</v>
      </c>
      <c r="D1816" s="39"/>
      <c r="E1816" s="39"/>
      <c r="F1816" s="39"/>
      <c r="G1816" s="509" t="e">
        <f t="shared" si="34"/>
        <v>#DIV/0!</v>
      </c>
    </row>
    <row r="1817" spans="1:7" s="168" customFormat="1" ht="12.75" hidden="1">
      <c r="A1817" s="57"/>
      <c r="B1817" s="188"/>
      <c r="C1817" s="286" t="s">
        <v>124</v>
      </c>
      <c r="D1817" s="39"/>
      <c r="E1817" s="39"/>
      <c r="F1817" s="39"/>
      <c r="G1817" s="509" t="e">
        <f t="shared" si="34"/>
        <v>#DIV/0!</v>
      </c>
    </row>
    <row r="1818" spans="1:7" s="168" customFormat="1" ht="12.75" hidden="1">
      <c r="A1818" s="57"/>
      <c r="B1818" s="188"/>
      <c r="C1818" s="286" t="s">
        <v>125</v>
      </c>
      <c r="D1818" s="39"/>
      <c r="E1818" s="39"/>
      <c r="F1818" s="39"/>
      <c r="G1818" s="509" t="e">
        <f t="shared" si="34"/>
        <v>#DIV/0!</v>
      </c>
    </row>
    <row r="1819" spans="1:7" s="168" customFormat="1" ht="12.75" hidden="1">
      <c r="A1819" s="57"/>
      <c r="B1819" s="188"/>
      <c r="C1819" s="286" t="s">
        <v>625</v>
      </c>
      <c r="D1819" s="39"/>
      <c r="E1819" s="39"/>
      <c r="F1819" s="39"/>
      <c r="G1819" s="509" t="e">
        <f t="shared" si="34"/>
        <v>#DIV/0!</v>
      </c>
    </row>
    <row r="1820" spans="1:7" s="168" customFormat="1" ht="12.75" hidden="1">
      <c r="A1820" s="57"/>
      <c r="B1820" s="188"/>
      <c r="C1820" s="286" t="s">
        <v>71</v>
      </c>
      <c r="D1820" s="39"/>
      <c r="E1820" s="39"/>
      <c r="F1820" s="39"/>
      <c r="G1820" s="509" t="e">
        <f t="shared" si="34"/>
        <v>#DIV/0!</v>
      </c>
    </row>
    <row r="1821" spans="1:7" s="168" customFormat="1" ht="12.75" hidden="1">
      <c r="A1821" s="57"/>
      <c r="B1821" s="188"/>
      <c r="C1821" s="286" t="s">
        <v>128</v>
      </c>
      <c r="D1821" s="39"/>
      <c r="E1821" s="39"/>
      <c r="F1821" s="39"/>
      <c r="G1821" s="509" t="e">
        <f t="shared" si="34"/>
        <v>#DIV/0!</v>
      </c>
    </row>
    <row r="1822" spans="1:7" s="168" customFormat="1" ht="12.75" hidden="1">
      <c r="A1822" s="203"/>
      <c r="B1822" s="250"/>
      <c r="C1822" s="197" t="s">
        <v>72</v>
      </c>
      <c r="D1822" s="176"/>
      <c r="E1822" s="176"/>
      <c r="F1822" s="176"/>
      <c r="G1822" s="509" t="e">
        <f t="shared" si="34"/>
        <v>#DIV/0!</v>
      </c>
    </row>
    <row r="1823" spans="1:7" s="168" customFormat="1" ht="12.75" hidden="1">
      <c r="A1823" s="203"/>
      <c r="B1823" s="250"/>
      <c r="C1823" s="571" t="s">
        <v>675</v>
      </c>
      <c r="D1823" s="176"/>
      <c r="E1823" s="176"/>
      <c r="F1823" s="176"/>
      <c r="G1823" s="509" t="e">
        <f t="shared" si="34"/>
        <v>#DIV/0!</v>
      </c>
    </row>
    <row r="1824" spans="1:7" s="168" customFormat="1" ht="12.75" hidden="1">
      <c r="A1824" s="203"/>
      <c r="B1824" s="250"/>
      <c r="C1824" s="571" t="s">
        <v>676</v>
      </c>
      <c r="D1824" s="176">
        <f>D1813*0.33</f>
        <v>0</v>
      </c>
      <c r="E1824" s="176">
        <f>E1813*0.33</f>
        <v>0</v>
      </c>
      <c r="F1824" s="176">
        <f>F1813*0.33</f>
        <v>0</v>
      </c>
      <c r="G1824" s="509" t="e">
        <f t="shared" si="34"/>
        <v>#DIV/0!</v>
      </c>
    </row>
    <row r="1825" spans="1:7" s="168" customFormat="1" ht="12.75" hidden="1">
      <c r="A1825" s="203"/>
      <c r="B1825" s="250"/>
      <c r="C1825" s="571" t="s">
        <v>677</v>
      </c>
      <c r="D1825" s="176">
        <f>D1813*0.005</f>
        <v>0</v>
      </c>
      <c r="E1825" s="176">
        <f>E1813*0.005</f>
        <v>0</v>
      </c>
      <c r="F1825" s="176">
        <f>F1813*0.005</f>
        <v>0</v>
      </c>
      <c r="G1825" s="509" t="e">
        <f t="shared" si="34"/>
        <v>#DIV/0!</v>
      </c>
    </row>
    <row r="1826" spans="1:7" s="168" customFormat="1" ht="12.75" hidden="1">
      <c r="A1826" s="57"/>
      <c r="B1826" s="188" t="s">
        <v>839</v>
      </c>
      <c r="C1826" s="521" t="s">
        <v>678</v>
      </c>
      <c r="D1826" s="522">
        <f>D1827+D1841+D1847+D1854+D1868+D1875+D1882+D1887+D1888+D1893+D1895</f>
        <v>0</v>
      </c>
      <c r="E1826" s="522">
        <f>E1827+E1841+E1847+E1854+E1868+E1875+E1882+E1887+E1888+E1893+E1895</f>
        <v>0</v>
      </c>
      <c r="F1826" s="522">
        <v>0</v>
      </c>
      <c r="G1826" s="509" t="e">
        <f t="shared" si="34"/>
        <v>#DIV/0!</v>
      </c>
    </row>
    <row r="1827" spans="1:7" s="168" customFormat="1" ht="12.75" hidden="1">
      <c r="A1827" s="203"/>
      <c r="B1827" s="250"/>
      <c r="C1827" s="571" t="s">
        <v>940</v>
      </c>
      <c r="D1827" s="176">
        <f>SUM(D1828:D1840)</f>
        <v>0</v>
      </c>
      <c r="E1827" s="176">
        <f>SUM(E1828:E1840)</f>
        <v>0</v>
      </c>
      <c r="F1827" s="176">
        <f>SUM(F1828:F1840)</f>
        <v>0</v>
      </c>
      <c r="G1827" s="509" t="e">
        <f t="shared" si="34"/>
        <v>#DIV/0!</v>
      </c>
    </row>
    <row r="1828" spans="1:7" s="168" customFormat="1" ht="12.75" hidden="1">
      <c r="A1828" s="57"/>
      <c r="B1828" s="188"/>
      <c r="C1828" s="286" t="s">
        <v>73</v>
      </c>
      <c r="D1828" s="39"/>
      <c r="E1828" s="39"/>
      <c r="F1828" s="39"/>
      <c r="G1828" s="509" t="e">
        <f t="shared" si="34"/>
        <v>#DIV/0!</v>
      </c>
    </row>
    <row r="1829" spans="1:7" s="168" customFormat="1" ht="12.75" hidden="1">
      <c r="A1829" s="57"/>
      <c r="B1829" s="188"/>
      <c r="C1829" s="286" t="s">
        <v>74</v>
      </c>
      <c r="D1829" s="39"/>
      <c r="E1829" s="39"/>
      <c r="F1829" s="39"/>
      <c r="G1829" s="509" t="e">
        <f t="shared" si="34"/>
        <v>#DIV/0!</v>
      </c>
    </row>
    <row r="1830" spans="1:7" s="168" customFormat="1" ht="12.75" hidden="1">
      <c r="A1830" s="57"/>
      <c r="B1830" s="188"/>
      <c r="C1830" s="286" t="s">
        <v>75</v>
      </c>
      <c r="D1830" s="39"/>
      <c r="E1830" s="39"/>
      <c r="F1830" s="39"/>
      <c r="G1830" s="509" t="e">
        <f t="shared" si="34"/>
        <v>#DIV/0!</v>
      </c>
    </row>
    <row r="1831" spans="1:7" s="168" customFormat="1" ht="12.75" hidden="1">
      <c r="A1831" s="57"/>
      <c r="B1831" s="188"/>
      <c r="C1831" s="286" t="s">
        <v>76</v>
      </c>
      <c r="D1831" s="39"/>
      <c r="E1831" s="39"/>
      <c r="F1831" s="39"/>
      <c r="G1831" s="509" t="e">
        <f t="shared" si="34"/>
        <v>#DIV/0!</v>
      </c>
    </row>
    <row r="1832" spans="1:7" s="168" customFormat="1" ht="12.75" hidden="1">
      <c r="A1832" s="57"/>
      <c r="B1832" s="188"/>
      <c r="C1832" s="286" t="s">
        <v>77</v>
      </c>
      <c r="D1832" s="39"/>
      <c r="E1832" s="39"/>
      <c r="F1832" s="39"/>
      <c r="G1832" s="509" t="e">
        <f t="shared" si="34"/>
        <v>#DIV/0!</v>
      </c>
    </row>
    <row r="1833" spans="1:7" s="168" customFormat="1" ht="12.75" hidden="1">
      <c r="A1833" s="57"/>
      <c r="B1833" s="188"/>
      <c r="C1833" s="286" t="s">
        <v>78</v>
      </c>
      <c r="D1833" s="39"/>
      <c r="E1833" s="39"/>
      <c r="F1833" s="310"/>
      <c r="G1833" s="509" t="e">
        <f t="shared" si="34"/>
        <v>#DIV/0!</v>
      </c>
    </row>
    <row r="1834" spans="1:7" s="168" customFormat="1" ht="12.75" hidden="1">
      <c r="A1834" s="57"/>
      <c r="B1834" s="188"/>
      <c r="C1834" s="286" t="s">
        <v>79</v>
      </c>
      <c r="D1834" s="39"/>
      <c r="E1834" s="39"/>
      <c r="F1834" s="310"/>
      <c r="G1834" s="509" t="e">
        <f t="shared" si="34"/>
        <v>#DIV/0!</v>
      </c>
    </row>
    <row r="1835" spans="1:7" s="168" customFormat="1" ht="12.75" hidden="1">
      <c r="A1835" s="57"/>
      <c r="B1835" s="188"/>
      <c r="C1835" s="286" t="s">
        <v>80</v>
      </c>
      <c r="D1835" s="39"/>
      <c r="E1835" s="39"/>
      <c r="F1835" s="39"/>
      <c r="G1835" s="509" t="e">
        <f t="shared" si="34"/>
        <v>#DIV/0!</v>
      </c>
    </row>
    <row r="1836" spans="1:7" s="168" customFormat="1" ht="12.75" hidden="1">
      <c r="A1836" s="57"/>
      <c r="B1836" s="188"/>
      <c r="C1836" s="286" t="s">
        <v>81</v>
      </c>
      <c r="D1836" s="39"/>
      <c r="E1836" s="39"/>
      <c r="F1836" s="39"/>
      <c r="G1836" s="509" t="e">
        <f t="shared" si="34"/>
        <v>#DIV/0!</v>
      </c>
    </row>
    <row r="1837" spans="1:7" s="168" customFormat="1" ht="12.75" hidden="1">
      <c r="A1837" s="57"/>
      <c r="B1837" s="188"/>
      <c r="C1837" s="286" t="s">
        <v>82</v>
      </c>
      <c r="D1837" s="39"/>
      <c r="E1837" s="39"/>
      <c r="F1837" s="39"/>
      <c r="G1837" s="509" t="e">
        <f t="shared" si="34"/>
        <v>#DIV/0!</v>
      </c>
    </row>
    <row r="1838" spans="1:7" s="168" customFormat="1" ht="12.75" hidden="1">
      <c r="A1838" s="203"/>
      <c r="B1838" s="250"/>
      <c r="C1838" s="286" t="s">
        <v>129</v>
      </c>
      <c r="D1838" s="176"/>
      <c r="E1838" s="176"/>
      <c r="F1838" s="176"/>
      <c r="G1838" s="509" t="e">
        <f t="shared" si="34"/>
        <v>#DIV/0!</v>
      </c>
    </row>
    <row r="1839" spans="1:7" s="168" customFormat="1" ht="12.75" hidden="1">
      <c r="A1839" s="57"/>
      <c r="B1839" s="188"/>
      <c r="C1839" s="286" t="s">
        <v>83</v>
      </c>
      <c r="D1839" s="39"/>
      <c r="E1839" s="39"/>
      <c r="F1839" s="39"/>
      <c r="G1839" s="509" t="e">
        <f t="shared" si="34"/>
        <v>#DIV/0!</v>
      </c>
    </row>
    <row r="1840" spans="1:7" s="168" customFormat="1" ht="12.75" hidden="1">
      <c r="A1840" s="57"/>
      <c r="B1840" s="188"/>
      <c r="C1840" s="286" t="s">
        <v>84</v>
      </c>
      <c r="D1840" s="39"/>
      <c r="E1840" s="39"/>
      <c r="F1840" s="39"/>
      <c r="G1840" s="509" t="e">
        <f t="shared" si="34"/>
        <v>#DIV/0!</v>
      </c>
    </row>
    <row r="1841" spans="1:7" s="168" customFormat="1" ht="12.75" hidden="1">
      <c r="A1841" s="203"/>
      <c r="B1841" s="250"/>
      <c r="C1841" s="571" t="s">
        <v>960</v>
      </c>
      <c r="D1841" s="176">
        <f>SUM(D1842:D1846)</f>
        <v>0</v>
      </c>
      <c r="E1841" s="176">
        <f>SUM(E1842:E1846)</f>
        <v>0</v>
      </c>
      <c r="F1841" s="176">
        <f>SUM(F1842:F1846)</f>
        <v>0</v>
      </c>
      <c r="G1841" s="509" t="e">
        <f t="shared" si="34"/>
        <v>#DIV/0!</v>
      </c>
    </row>
    <row r="1842" spans="1:7" s="168" customFormat="1" ht="12.75" hidden="1">
      <c r="A1842" s="57"/>
      <c r="B1842" s="188"/>
      <c r="C1842" s="286" t="s">
        <v>85</v>
      </c>
      <c r="D1842" s="39"/>
      <c r="E1842" s="39"/>
      <c r="F1842" s="39"/>
      <c r="G1842" s="509" t="e">
        <f t="shared" si="34"/>
        <v>#DIV/0!</v>
      </c>
    </row>
    <row r="1843" spans="1:7" s="168" customFormat="1" ht="12.75" hidden="1">
      <c r="A1843" s="57"/>
      <c r="B1843" s="188"/>
      <c r="C1843" s="286" t="s">
        <v>86</v>
      </c>
      <c r="D1843" s="39"/>
      <c r="E1843" s="39"/>
      <c r="F1843" s="39"/>
      <c r="G1843" s="509" t="e">
        <f t="shared" si="34"/>
        <v>#DIV/0!</v>
      </c>
    </row>
    <row r="1844" spans="1:7" s="168" customFormat="1" ht="12.75" hidden="1">
      <c r="A1844" s="203"/>
      <c r="B1844" s="250"/>
      <c r="C1844" s="286" t="s">
        <v>87</v>
      </c>
      <c r="D1844" s="176"/>
      <c r="E1844" s="176"/>
      <c r="F1844" s="176"/>
      <c r="G1844" s="509" t="e">
        <f t="shared" si="34"/>
        <v>#DIV/0!</v>
      </c>
    </row>
    <row r="1845" spans="1:7" s="168" customFormat="1" ht="12.75" hidden="1">
      <c r="A1845" s="57"/>
      <c r="B1845" s="188"/>
      <c r="C1845" s="286" t="s">
        <v>88</v>
      </c>
      <c r="D1845" s="39"/>
      <c r="E1845" s="39"/>
      <c r="F1845" s="39"/>
      <c r="G1845" s="509" t="e">
        <f t="shared" si="34"/>
        <v>#DIV/0!</v>
      </c>
    </row>
    <row r="1846" spans="1:7" s="168" customFormat="1" ht="12.75" hidden="1">
      <c r="A1846" s="57"/>
      <c r="B1846" s="188"/>
      <c r="C1846" s="286" t="s">
        <v>89</v>
      </c>
      <c r="D1846" s="39"/>
      <c r="E1846" s="39"/>
      <c r="F1846" s="39"/>
      <c r="G1846" s="509" t="e">
        <f t="shared" si="34"/>
        <v>#DIV/0!</v>
      </c>
    </row>
    <row r="1847" spans="1:7" s="168" customFormat="1" ht="12.75" hidden="1">
      <c r="A1847" s="57"/>
      <c r="B1847" s="188"/>
      <c r="C1847" s="571" t="s">
        <v>680</v>
      </c>
      <c r="D1847" s="39">
        <f>SUM(D1848:D1853)</f>
        <v>0</v>
      </c>
      <c r="E1847" s="39">
        <f>SUM(E1848:E1853)</f>
        <v>0</v>
      </c>
      <c r="F1847" s="39">
        <f>SUM(F1848:F1853)</f>
        <v>0</v>
      </c>
      <c r="G1847" s="509" t="e">
        <f t="shared" si="34"/>
        <v>#DIV/0!</v>
      </c>
    </row>
    <row r="1848" spans="1:7" s="168" customFormat="1" ht="12.75" hidden="1">
      <c r="A1848" s="57"/>
      <c r="B1848" s="188"/>
      <c r="C1848" s="286" t="s">
        <v>943</v>
      </c>
      <c r="D1848" s="39"/>
      <c r="E1848" s="39"/>
      <c r="F1848" s="39"/>
      <c r="G1848" s="509" t="e">
        <f t="shared" si="34"/>
        <v>#DIV/0!</v>
      </c>
    </row>
    <row r="1849" spans="1:7" s="168" customFormat="1" ht="12.75" hidden="1">
      <c r="A1849" s="57"/>
      <c r="B1849" s="188"/>
      <c r="C1849" s="286" t="s">
        <v>90</v>
      </c>
      <c r="D1849" s="39"/>
      <c r="E1849" s="39"/>
      <c r="F1849" s="39"/>
      <c r="G1849" s="509" t="e">
        <f t="shared" si="34"/>
        <v>#DIV/0!</v>
      </c>
    </row>
    <row r="1850" spans="1:7" s="168" customFormat="1" ht="12.75" hidden="1">
      <c r="A1850" s="57"/>
      <c r="B1850" s="188"/>
      <c r="C1850" s="286" t="s">
        <v>130</v>
      </c>
      <c r="D1850" s="39"/>
      <c r="E1850" s="39"/>
      <c r="F1850" s="39"/>
      <c r="G1850" s="509" t="e">
        <f t="shared" si="34"/>
        <v>#DIV/0!</v>
      </c>
    </row>
    <row r="1851" spans="1:7" s="168" customFormat="1" ht="12.75" hidden="1">
      <c r="A1851" s="57"/>
      <c r="B1851" s="188"/>
      <c r="C1851" s="286" t="s">
        <v>941</v>
      </c>
      <c r="D1851" s="39"/>
      <c r="E1851" s="39"/>
      <c r="F1851" s="39"/>
      <c r="G1851" s="509" t="e">
        <f t="shared" si="34"/>
        <v>#DIV/0!</v>
      </c>
    </row>
    <row r="1852" spans="1:7" s="168" customFormat="1" ht="12.75" hidden="1">
      <c r="A1852" s="57"/>
      <c r="B1852" s="188"/>
      <c r="C1852" s="286" t="s">
        <v>131</v>
      </c>
      <c r="D1852" s="39"/>
      <c r="E1852" s="39"/>
      <c r="F1852" s="39"/>
      <c r="G1852" s="509" t="e">
        <f t="shared" si="34"/>
        <v>#DIV/0!</v>
      </c>
    </row>
    <row r="1853" spans="1:7" s="168" customFormat="1" ht="12.75" hidden="1">
      <c r="A1853" s="57"/>
      <c r="B1853" s="188"/>
      <c r="C1853" s="286" t="s">
        <v>942</v>
      </c>
      <c r="D1853" s="39"/>
      <c r="E1853" s="39"/>
      <c r="F1853" s="39"/>
      <c r="G1853" s="509" t="e">
        <f t="shared" si="34"/>
        <v>#DIV/0!</v>
      </c>
    </row>
    <row r="1854" spans="1:7" s="168" customFormat="1" ht="12.75" hidden="1">
      <c r="A1854" s="57"/>
      <c r="B1854" s="188"/>
      <c r="C1854" s="571" t="s">
        <v>681</v>
      </c>
      <c r="D1854" s="39">
        <f>SUM(D1855:D1867)</f>
        <v>0</v>
      </c>
      <c r="E1854" s="39">
        <f>SUM(E1855:E1867)</f>
        <v>0</v>
      </c>
      <c r="F1854" s="39">
        <f>SUM(F1855:F1867)</f>
        <v>0</v>
      </c>
      <c r="G1854" s="509" t="e">
        <f aca="true" t="shared" si="35" ref="G1854:G1917">(F1854-E1854)/E1854</f>
        <v>#DIV/0!</v>
      </c>
    </row>
    <row r="1855" spans="1:7" s="168" customFormat="1" ht="12.75" hidden="1">
      <c r="A1855" s="57"/>
      <c r="B1855" s="188"/>
      <c r="C1855" s="286" t="s">
        <v>91</v>
      </c>
      <c r="D1855" s="39"/>
      <c r="E1855" s="39"/>
      <c r="F1855" s="39"/>
      <c r="G1855" s="509" t="e">
        <f t="shared" si="35"/>
        <v>#DIV/0!</v>
      </c>
    </row>
    <row r="1856" spans="1:7" s="168" customFormat="1" ht="12.75" hidden="1">
      <c r="A1856" s="57"/>
      <c r="B1856" s="188"/>
      <c r="C1856" s="286" t="s">
        <v>791</v>
      </c>
      <c r="D1856" s="39"/>
      <c r="E1856" s="39"/>
      <c r="F1856" s="39"/>
      <c r="G1856" s="509" t="e">
        <f t="shared" si="35"/>
        <v>#DIV/0!</v>
      </c>
    </row>
    <row r="1857" spans="1:7" s="168" customFormat="1" ht="12.75" hidden="1">
      <c r="A1857" s="57"/>
      <c r="B1857" s="188"/>
      <c r="C1857" s="286" t="s">
        <v>92</v>
      </c>
      <c r="D1857" s="39"/>
      <c r="E1857" s="39"/>
      <c r="F1857" s="39"/>
      <c r="G1857" s="509" t="e">
        <f t="shared" si="35"/>
        <v>#DIV/0!</v>
      </c>
    </row>
    <row r="1858" spans="1:7" s="168" customFormat="1" ht="12.75" hidden="1">
      <c r="A1858" s="57"/>
      <c r="B1858" s="188"/>
      <c r="C1858" s="286" t="s">
        <v>132</v>
      </c>
      <c r="D1858" s="39"/>
      <c r="E1858" s="39"/>
      <c r="F1858" s="39"/>
      <c r="G1858" s="509" t="e">
        <f t="shared" si="35"/>
        <v>#DIV/0!</v>
      </c>
    </row>
    <row r="1859" spans="1:7" s="168" customFormat="1" ht="12.75" hidden="1">
      <c r="A1859" s="57"/>
      <c r="B1859" s="188"/>
      <c r="C1859" s="286" t="s">
        <v>93</v>
      </c>
      <c r="D1859" s="39"/>
      <c r="E1859" s="39"/>
      <c r="F1859" s="39"/>
      <c r="G1859" s="509" t="e">
        <f t="shared" si="35"/>
        <v>#DIV/0!</v>
      </c>
    </row>
    <row r="1860" spans="1:7" s="168" customFormat="1" ht="12.75" hidden="1">
      <c r="A1860" s="57"/>
      <c r="B1860" s="188"/>
      <c r="C1860" s="286" t="s">
        <v>94</v>
      </c>
      <c r="D1860" s="39"/>
      <c r="E1860" s="39"/>
      <c r="F1860" s="39"/>
      <c r="G1860" s="509" t="e">
        <f t="shared" si="35"/>
        <v>#DIV/0!</v>
      </c>
    </row>
    <row r="1861" spans="1:7" s="168" customFormat="1" ht="12.75" hidden="1">
      <c r="A1861" s="57"/>
      <c r="B1861" s="188"/>
      <c r="C1861" s="286" t="s">
        <v>95</v>
      </c>
      <c r="D1861" s="39"/>
      <c r="E1861" s="39"/>
      <c r="F1861" s="39"/>
      <c r="G1861" s="509" t="e">
        <f t="shared" si="35"/>
        <v>#DIV/0!</v>
      </c>
    </row>
    <row r="1862" spans="1:7" s="168" customFormat="1" ht="12.75" hidden="1">
      <c r="A1862" s="57"/>
      <c r="B1862" s="188"/>
      <c r="C1862" s="286" t="s">
        <v>98</v>
      </c>
      <c r="D1862" s="39"/>
      <c r="E1862" s="39"/>
      <c r="F1862" s="39"/>
      <c r="G1862" s="509" t="e">
        <f t="shared" si="35"/>
        <v>#DIV/0!</v>
      </c>
    </row>
    <row r="1863" spans="1:7" s="168" customFormat="1" ht="12.75" hidden="1">
      <c r="A1863" s="57"/>
      <c r="B1863" s="188"/>
      <c r="C1863" s="286" t="s">
        <v>96</v>
      </c>
      <c r="D1863" s="39"/>
      <c r="E1863" s="39"/>
      <c r="F1863" s="39"/>
      <c r="G1863" s="509" t="e">
        <f t="shared" si="35"/>
        <v>#DIV/0!</v>
      </c>
    </row>
    <row r="1864" spans="1:7" s="168" customFormat="1" ht="12.75" hidden="1">
      <c r="A1864" s="57"/>
      <c r="B1864" s="188"/>
      <c r="C1864" s="286" t="s">
        <v>97</v>
      </c>
      <c r="D1864" s="39"/>
      <c r="E1864" s="39"/>
      <c r="F1864" s="39"/>
      <c r="G1864" s="509" t="e">
        <f t="shared" si="35"/>
        <v>#DIV/0!</v>
      </c>
    </row>
    <row r="1865" spans="1:7" s="168" customFormat="1" ht="12.75" hidden="1">
      <c r="A1865" s="57"/>
      <c r="B1865" s="188"/>
      <c r="C1865" s="286" t="s">
        <v>115</v>
      </c>
      <c r="D1865" s="39"/>
      <c r="E1865" s="39"/>
      <c r="F1865" s="39"/>
      <c r="G1865" s="509" t="e">
        <f t="shared" si="35"/>
        <v>#DIV/0!</v>
      </c>
    </row>
    <row r="1866" spans="1:7" s="168" customFormat="1" ht="12.75" hidden="1">
      <c r="A1866" s="57"/>
      <c r="B1866" s="188"/>
      <c r="C1866" s="521" t="s">
        <v>133</v>
      </c>
      <c r="D1866" s="39"/>
      <c r="E1866" s="39"/>
      <c r="F1866" s="39"/>
      <c r="G1866" s="509" t="e">
        <f t="shared" si="35"/>
        <v>#DIV/0!</v>
      </c>
    </row>
    <row r="1867" spans="1:7" s="168" customFormat="1" ht="12.75" hidden="1">
      <c r="A1867" s="57"/>
      <c r="B1867" s="188"/>
      <c r="C1867" s="521" t="s">
        <v>134</v>
      </c>
      <c r="D1867" s="39"/>
      <c r="E1867" s="39"/>
      <c r="F1867" s="39"/>
      <c r="G1867" s="509" t="e">
        <f t="shared" si="35"/>
        <v>#DIV/0!</v>
      </c>
    </row>
    <row r="1868" spans="1:7" s="168" customFormat="1" ht="12.75" hidden="1">
      <c r="A1868" s="57"/>
      <c r="B1868" s="188"/>
      <c r="C1868" s="571" t="s">
        <v>682</v>
      </c>
      <c r="D1868" s="39">
        <f>SUM(D1869:D1874)</f>
        <v>0</v>
      </c>
      <c r="E1868" s="39">
        <f>SUM(E1869:E1874)</f>
        <v>0</v>
      </c>
      <c r="F1868" s="39">
        <f>SUM(F1869:F1874)</f>
        <v>0</v>
      </c>
      <c r="G1868" s="509" t="e">
        <f t="shared" si="35"/>
        <v>#DIV/0!</v>
      </c>
    </row>
    <row r="1869" spans="1:7" s="168" customFormat="1" ht="12.75" hidden="1">
      <c r="A1869" s="57"/>
      <c r="B1869" s="188"/>
      <c r="C1869" s="286" t="s">
        <v>116</v>
      </c>
      <c r="D1869" s="39"/>
      <c r="E1869" s="39"/>
      <c r="F1869" s="39"/>
      <c r="G1869" s="509" t="e">
        <f t="shared" si="35"/>
        <v>#DIV/0!</v>
      </c>
    </row>
    <row r="1870" spans="1:7" s="168" customFormat="1" ht="12.75" hidden="1">
      <c r="A1870" s="203"/>
      <c r="B1870" s="250"/>
      <c r="C1870" s="286" t="s">
        <v>117</v>
      </c>
      <c r="D1870" s="176"/>
      <c r="E1870" s="176"/>
      <c r="F1870" s="176"/>
      <c r="G1870" s="509" t="e">
        <f t="shared" si="35"/>
        <v>#DIV/0!</v>
      </c>
    </row>
    <row r="1871" spans="1:7" s="168" customFormat="1" ht="12.75" hidden="1">
      <c r="A1871" s="57"/>
      <c r="B1871" s="188"/>
      <c r="C1871" s="286" t="s">
        <v>118</v>
      </c>
      <c r="D1871" s="39"/>
      <c r="E1871" s="39"/>
      <c r="F1871" s="39"/>
      <c r="G1871" s="509" t="e">
        <f t="shared" si="35"/>
        <v>#DIV/0!</v>
      </c>
    </row>
    <row r="1872" spans="1:7" s="168" customFormat="1" ht="12.75" hidden="1">
      <c r="A1872" s="57"/>
      <c r="B1872" s="188"/>
      <c r="C1872" s="286" t="s">
        <v>119</v>
      </c>
      <c r="D1872" s="39"/>
      <c r="E1872" s="39"/>
      <c r="F1872" s="39"/>
      <c r="G1872" s="509" t="e">
        <f t="shared" si="35"/>
        <v>#DIV/0!</v>
      </c>
    </row>
    <row r="1873" spans="1:7" s="168" customFormat="1" ht="12.75" hidden="1">
      <c r="A1873" s="57"/>
      <c r="B1873" s="188"/>
      <c r="C1873" s="286" t="s">
        <v>135</v>
      </c>
      <c r="D1873" s="39"/>
      <c r="E1873" s="39"/>
      <c r="F1873" s="39"/>
      <c r="G1873" s="509" t="e">
        <f t="shared" si="35"/>
        <v>#DIV/0!</v>
      </c>
    </row>
    <row r="1874" spans="1:7" s="168" customFormat="1" ht="12.75" hidden="1">
      <c r="A1874" s="57"/>
      <c r="B1874" s="188"/>
      <c r="C1874" s="286" t="s">
        <v>120</v>
      </c>
      <c r="D1874" s="39"/>
      <c r="E1874" s="39"/>
      <c r="F1874" s="39"/>
      <c r="G1874" s="509" t="e">
        <f t="shared" si="35"/>
        <v>#DIV/0!</v>
      </c>
    </row>
    <row r="1875" spans="1:7" s="168" customFormat="1" ht="12.75" hidden="1">
      <c r="A1875" s="203"/>
      <c r="B1875" s="250"/>
      <c r="C1875" s="571" t="s">
        <v>683</v>
      </c>
      <c r="D1875" s="176">
        <f>SUM(D1876:D1881)</f>
        <v>0</v>
      </c>
      <c r="E1875" s="176">
        <f>SUM(E1876:E1881)</f>
        <v>0</v>
      </c>
      <c r="F1875" s="176">
        <f>SUM(F1876:F1881)</f>
        <v>0</v>
      </c>
      <c r="G1875" s="509" t="e">
        <f t="shared" si="35"/>
        <v>#DIV/0!</v>
      </c>
    </row>
    <row r="1876" spans="1:7" s="168" customFormat="1" ht="12.75" hidden="1">
      <c r="A1876" s="57"/>
      <c r="B1876" s="188"/>
      <c r="C1876" s="286" t="s">
        <v>136</v>
      </c>
      <c r="D1876" s="39"/>
      <c r="E1876" s="39"/>
      <c r="F1876" s="39"/>
      <c r="G1876" s="509" t="e">
        <f t="shared" si="35"/>
        <v>#DIV/0!</v>
      </c>
    </row>
    <row r="1877" spans="1:7" s="168" customFormat="1" ht="12.75" hidden="1">
      <c r="A1877" s="57"/>
      <c r="B1877" s="188"/>
      <c r="C1877" s="286" t="s">
        <v>137</v>
      </c>
      <c r="D1877" s="39"/>
      <c r="E1877" s="39"/>
      <c r="F1877" s="39"/>
      <c r="G1877" s="509" t="e">
        <f t="shared" si="35"/>
        <v>#DIV/0!</v>
      </c>
    </row>
    <row r="1878" spans="1:7" s="168" customFormat="1" ht="12.75" hidden="1">
      <c r="A1878" s="57"/>
      <c r="B1878" s="188"/>
      <c r="C1878" s="286" t="s">
        <v>138</v>
      </c>
      <c r="D1878" s="39"/>
      <c r="E1878" s="39"/>
      <c r="F1878" s="39"/>
      <c r="G1878" s="509" t="e">
        <f t="shared" si="35"/>
        <v>#DIV/0!</v>
      </c>
    </row>
    <row r="1879" spans="1:7" s="168" customFormat="1" ht="12.75" hidden="1">
      <c r="A1879" s="57"/>
      <c r="B1879" s="188"/>
      <c r="C1879" s="286" t="s">
        <v>954</v>
      </c>
      <c r="D1879" s="39"/>
      <c r="E1879" s="39"/>
      <c r="F1879" s="310"/>
      <c r="G1879" s="509" t="e">
        <f t="shared" si="35"/>
        <v>#DIV/0!</v>
      </c>
    </row>
    <row r="1880" spans="1:7" s="168" customFormat="1" ht="12.75" hidden="1">
      <c r="A1880" s="203"/>
      <c r="B1880" s="250"/>
      <c r="C1880" s="286" t="s">
        <v>139</v>
      </c>
      <c r="D1880" s="176"/>
      <c r="E1880" s="176"/>
      <c r="F1880" s="176"/>
      <c r="G1880" s="509" t="e">
        <f t="shared" si="35"/>
        <v>#DIV/0!</v>
      </c>
    </row>
    <row r="1881" spans="1:7" s="168" customFormat="1" ht="12.75" hidden="1">
      <c r="A1881" s="57"/>
      <c r="B1881" s="188"/>
      <c r="C1881" s="286" t="s">
        <v>140</v>
      </c>
      <c r="D1881" s="39"/>
      <c r="E1881" s="39"/>
      <c r="F1881" s="310"/>
      <c r="G1881" s="509" t="e">
        <f t="shared" si="35"/>
        <v>#DIV/0!</v>
      </c>
    </row>
    <row r="1882" spans="1:7" s="168" customFormat="1" ht="12.75" hidden="1">
      <c r="A1882" s="57"/>
      <c r="B1882" s="188"/>
      <c r="C1882" s="571" t="s">
        <v>684</v>
      </c>
      <c r="D1882" s="39">
        <f>SUM(D1883:D1886)</f>
        <v>0</v>
      </c>
      <c r="E1882" s="39">
        <f>SUM(E1883:E1886)</f>
        <v>0</v>
      </c>
      <c r="F1882" s="39">
        <f>SUM(F1883:F1886)</f>
        <v>0</v>
      </c>
      <c r="G1882" s="509" t="e">
        <f t="shared" si="35"/>
        <v>#DIV/0!</v>
      </c>
    </row>
    <row r="1883" spans="1:7" s="168" customFormat="1" ht="12.75" hidden="1">
      <c r="A1883" s="57"/>
      <c r="B1883" s="188"/>
      <c r="C1883" s="286" t="s">
        <v>121</v>
      </c>
      <c r="D1883" s="39"/>
      <c r="E1883" s="39"/>
      <c r="F1883" s="310"/>
      <c r="G1883" s="509" t="e">
        <f t="shared" si="35"/>
        <v>#DIV/0!</v>
      </c>
    </row>
    <row r="1884" spans="1:7" s="168" customFormat="1" ht="12.75" hidden="1">
      <c r="A1884" s="57"/>
      <c r="B1884" s="188"/>
      <c r="C1884" s="286" t="s">
        <v>141</v>
      </c>
      <c r="D1884" s="39"/>
      <c r="E1884" s="39"/>
      <c r="F1884" s="310"/>
      <c r="G1884" s="509" t="e">
        <f t="shared" si="35"/>
        <v>#DIV/0!</v>
      </c>
    </row>
    <row r="1885" spans="1:7" s="168" customFormat="1" ht="12.75" hidden="1">
      <c r="A1885" s="57"/>
      <c r="B1885" s="188"/>
      <c r="C1885" s="286" t="s">
        <v>122</v>
      </c>
      <c r="D1885" s="39"/>
      <c r="E1885" s="39"/>
      <c r="F1885" s="310"/>
      <c r="G1885" s="509" t="e">
        <f t="shared" si="35"/>
        <v>#DIV/0!</v>
      </c>
    </row>
    <row r="1886" spans="1:7" s="168" customFormat="1" ht="12.75" hidden="1">
      <c r="A1886" s="57"/>
      <c r="B1886" s="188"/>
      <c r="C1886" s="521" t="s">
        <v>142</v>
      </c>
      <c r="D1886" s="39"/>
      <c r="E1886" s="39"/>
      <c r="F1886" s="310"/>
      <c r="G1886" s="509" t="e">
        <f t="shared" si="35"/>
        <v>#DIV/0!</v>
      </c>
    </row>
    <row r="1887" spans="1:7" s="168" customFormat="1" ht="12.75" hidden="1">
      <c r="A1887" s="203"/>
      <c r="B1887" s="250"/>
      <c r="C1887" s="571" t="s">
        <v>946</v>
      </c>
      <c r="D1887" s="176"/>
      <c r="E1887" s="176"/>
      <c r="F1887" s="176"/>
      <c r="G1887" s="509" t="e">
        <f t="shared" si="35"/>
        <v>#DIV/0!</v>
      </c>
    </row>
    <row r="1888" spans="1:7" s="168" customFormat="1" ht="12.75" hidden="1">
      <c r="A1888" s="203"/>
      <c r="B1888" s="250"/>
      <c r="C1888" s="571" t="s">
        <v>685</v>
      </c>
      <c r="D1888" s="176">
        <f>SUM(D1889:D1892)</f>
        <v>0</v>
      </c>
      <c r="E1888" s="176">
        <f>SUM(E1889:E1892)</f>
        <v>0</v>
      </c>
      <c r="F1888" s="176">
        <f>SUM(F1889:F1892)</f>
        <v>0</v>
      </c>
      <c r="G1888" s="509" t="e">
        <f t="shared" si="35"/>
        <v>#DIV/0!</v>
      </c>
    </row>
    <row r="1889" spans="1:7" s="168" customFormat="1" ht="12.75" hidden="1">
      <c r="A1889" s="57"/>
      <c r="B1889" s="188"/>
      <c r="C1889" s="521" t="s">
        <v>144</v>
      </c>
      <c r="D1889" s="39"/>
      <c r="E1889" s="39"/>
      <c r="F1889" s="310"/>
      <c r="G1889" s="509" t="e">
        <f t="shared" si="35"/>
        <v>#DIV/0!</v>
      </c>
    </row>
    <row r="1890" spans="1:7" s="168" customFormat="1" ht="12.75" hidden="1">
      <c r="A1890" s="57"/>
      <c r="B1890" s="188"/>
      <c r="C1890" s="521" t="s">
        <v>143</v>
      </c>
      <c r="D1890" s="39"/>
      <c r="E1890" s="39"/>
      <c r="F1890" s="39"/>
      <c r="G1890" s="509" t="e">
        <f t="shared" si="35"/>
        <v>#DIV/0!</v>
      </c>
    </row>
    <row r="1891" spans="1:7" s="168" customFormat="1" ht="12.75" hidden="1">
      <c r="A1891" s="57"/>
      <c r="B1891" s="188"/>
      <c r="C1891" s="521" t="s">
        <v>145</v>
      </c>
      <c r="D1891" s="39"/>
      <c r="E1891" s="39"/>
      <c r="F1891" s="39"/>
      <c r="G1891" s="509" t="e">
        <f t="shared" si="35"/>
        <v>#DIV/0!</v>
      </c>
    </row>
    <row r="1892" spans="1:7" s="168" customFormat="1" ht="12.75" hidden="1">
      <c r="A1892" s="57"/>
      <c r="B1892" s="188"/>
      <c r="C1892" s="521" t="s">
        <v>686</v>
      </c>
      <c r="D1892" s="39"/>
      <c r="E1892" s="39"/>
      <c r="F1892" s="39"/>
      <c r="G1892" s="509" t="e">
        <f t="shared" si="35"/>
        <v>#DIV/0!</v>
      </c>
    </row>
    <row r="1893" spans="1:7" s="168" customFormat="1" ht="12.75" hidden="1">
      <c r="A1893" s="203"/>
      <c r="B1893" s="250"/>
      <c r="C1893" s="571" t="s">
        <v>156</v>
      </c>
      <c r="D1893" s="176">
        <f>SUM(D1894)</f>
        <v>0</v>
      </c>
      <c r="E1893" s="176">
        <f>SUM(E1894)</f>
        <v>0</v>
      </c>
      <c r="F1893" s="176">
        <f>SUM(F1894)</f>
        <v>0</v>
      </c>
      <c r="G1893" s="509" t="e">
        <f t="shared" si="35"/>
        <v>#DIV/0!</v>
      </c>
    </row>
    <row r="1894" spans="1:7" s="168" customFormat="1" ht="12.75" hidden="1">
      <c r="A1894" s="57"/>
      <c r="B1894" s="188"/>
      <c r="C1894" s="521" t="s">
        <v>147</v>
      </c>
      <c r="D1894" s="39"/>
      <c r="E1894" s="39"/>
      <c r="F1894" s="39"/>
      <c r="G1894" s="509" t="e">
        <f t="shared" si="35"/>
        <v>#DIV/0!</v>
      </c>
    </row>
    <row r="1895" spans="1:7" s="168" customFormat="1" ht="12.75" hidden="1">
      <c r="A1895" s="203"/>
      <c r="B1895" s="250"/>
      <c r="C1895" s="571" t="s">
        <v>626</v>
      </c>
      <c r="D1895" s="176">
        <f>SUM(D1896:D1900)</f>
        <v>0</v>
      </c>
      <c r="E1895" s="176">
        <f>SUM(E1896:E1900)</f>
        <v>0</v>
      </c>
      <c r="F1895" s="176">
        <f>SUM(F1896:F1900)</f>
        <v>0</v>
      </c>
      <c r="G1895" s="509" t="e">
        <f t="shared" si="35"/>
        <v>#DIV/0!</v>
      </c>
    </row>
    <row r="1896" spans="1:7" s="168" customFormat="1" ht="12.75" hidden="1">
      <c r="A1896" s="57"/>
      <c r="B1896" s="188"/>
      <c r="C1896" s="521" t="s">
        <v>155</v>
      </c>
      <c r="D1896" s="39"/>
      <c r="E1896" s="39"/>
      <c r="F1896" s="39"/>
      <c r="G1896" s="509" t="e">
        <f t="shared" si="35"/>
        <v>#DIV/0!</v>
      </c>
    </row>
    <row r="1897" spans="1:7" s="168" customFormat="1" ht="12.75" hidden="1">
      <c r="A1897" s="57"/>
      <c r="B1897" s="188"/>
      <c r="C1897" s="521" t="s">
        <v>149</v>
      </c>
      <c r="D1897" s="39"/>
      <c r="E1897" s="39"/>
      <c r="F1897" s="39"/>
      <c r="G1897" s="509" t="e">
        <f t="shared" si="35"/>
        <v>#DIV/0!</v>
      </c>
    </row>
    <row r="1898" spans="1:7" s="168" customFormat="1" ht="12.75" hidden="1">
      <c r="A1898" s="57"/>
      <c r="B1898" s="188"/>
      <c r="C1898" s="521" t="s">
        <v>944</v>
      </c>
      <c r="D1898" s="39"/>
      <c r="E1898" s="39"/>
      <c r="F1898" s="39"/>
      <c r="G1898" s="509" t="e">
        <f t="shared" si="35"/>
        <v>#DIV/0!</v>
      </c>
    </row>
    <row r="1899" spans="1:7" s="168" customFormat="1" ht="12.75" hidden="1">
      <c r="A1899" s="57"/>
      <c r="B1899" s="188"/>
      <c r="C1899" s="521" t="s">
        <v>150</v>
      </c>
      <c r="D1899" s="39"/>
      <c r="E1899" s="39"/>
      <c r="F1899" s="39"/>
      <c r="G1899" s="509" t="e">
        <f t="shared" si="35"/>
        <v>#DIV/0!</v>
      </c>
    </row>
    <row r="1900" spans="1:7" s="168" customFormat="1" ht="12.75" hidden="1">
      <c r="A1900" s="57"/>
      <c r="B1900" s="188"/>
      <c r="C1900" s="521" t="s">
        <v>151</v>
      </c>
      <c r="D1900" s="39"/>
      <c r="E1900" s="39"/>
      <c r="F1900" s="39"/>
      <c r="G1900" s="509" t="e">
        <f t="shared" si="35"/>
        <v>#DIV/0!</v>
      </c>
    </row>
    <row r="1901" spans="1:7" s="168" customFormat="1" ht="38.25" hidden="1">
      <c r="A1901" s="57"/>
      <c r="B1901" s="188" t="s">
        <v>840</v>
      </c>
      <c r="C1901" s="432" t="s">
        <v>29</v>
      </c>
      <c r="D1901" s="39">
        <f>SUM(D1902)</f>
        <v>0</v>
      </c>
      <c r="E1901" s="39">
        <f>SUM(E1902)</f>
        <v>0</v>
      </c>
      <c r="F1901" s="39">
        <v>0</v>
      </c>
      <c r="G1901" s="509" t="e">
        <f t="shared" si="35"/>
        <v>#DIV/0!</v>
      </c>
    </row>
    <row r="1902" spans="1:7" s="168" customFormat="1" ht="12.75" hidden="1">
      <c r="A1902" s="266"/>
      <c r="B1902" s="322"/>
      <c r="C1902" s="437" t="s">
        <v>687</v>
      </c>
      <c r="D1902" s="599">
        <f>SUM(D1903:D1904)</f>
        <v>0</v>
      </c>
      <c r="E1902" s="71">
        <f>SUM(E1903:E1904)</f>
        <v>0</v>
      </c>
      <c r="F1902" s="71">
        <f>SUM(F1903:F1904)</f>
        <v>0</v>
      </c>
      <c r="G1902" s="509" t="e">
        <f t="shared" si="35"/>
        <v>#DIV/0!</v>
      </c>
    </row>
    <row r="1903" spans="1:7" s="168" customFormat="1" ht="12.75" hidden="1">
      <c r="A1903" s="57"/>
      <c r="B1903" s="188"/>
      <c r="C1903" s="583" t="s">
        <v>152</v>
      </c>
      <c r="D1903" s="310"/>
      <c r="E1903" s="39"/>
      <c r="F1903" s="39"/>
      <c r="G1903" s="509" t="e">
        <f t="shared" si="35"/>
        <v>#DIV/0!</v>
      </c>
    </row>
    <row r="1904" spans="1:7" s="168" customFormat="1" ht="12.75" hidden="1">
      <c r="A1904" s="57"/>
      <c r="B1904" s="188"/>
      <c r="C1904" s="583" t="s">
        <v>153</v>
      </c>
      <c r="D1904" s="310"/>
      <c r="E1904" s="39"/>
      <c r="F1904" s="310"/>
      <c r="G1904" s="509" t="e">
        <f t="shared" si="35"/>
        <v>#DIV/0!</v>
      </c>
    </row>
    <row r="1905" spans="1:7" s="185" customFormat="1" ht="12.75">
      <c r="A1905" s="166" t="s">
        <v>924</v>
      </c>
      <c r="B1905" s="245"/>
      <c r="C1905" s="443" t="s">
        <v>689</v>
      </c>
      <c r="D1905" s="589">
        <f>D1906+D1920+D2014</f>
        <v>6833590.970000001</v>
      </c>
      <c r="E1905" s="589">
        <f>E1906+E1920+E2014</f>
        <v>8660817.184999999</v>
      </c>
      <c r="F1905" s="589">
        <f>F1906+F1920+F2014</f>
        <v>8363981</v>
      </c>
      <c r="G1905" s="529">
        <f t="shared" si="35"/>
        <v>-0.03427346157520801</v>
      </c>
    </row>
    <row r="1906" spans="1:7" s="168" customFormat="1" ht="12.75">
      <c r="A1906" s="57"/>
      <c r="B1906" s="188" t="s">
        <v>838</v>
      </c>
      <c r="C1906" s="521" t="s">
        <v>673</v>
      </c>
      <c r="D1906" s="522">
        <f>SUM(D1907,D1916:D1919)</f>
        <v>5016905.970000001</v>
      </c>
      <c r="E1906" s="522">
        <f>SUM(E1907,E1916:E1919)</f>
        <v>5844244.185</v>
      </c>
      <c r="F1906" s="522">
        <v>5743564</v>
      </c>
      <c r="G1906" s="509">
        <f t="shared" si="35"/>
        <v>-0.017227237913571128</v>
      </c>
    </row>
    <row r="1907" spans="1:7" s="185" customFormat="1" ht="12.75" hidden="1">
      <c r="A1907" s="203"/>
      <c r="B1907" s="250"/>
      <c r="C1907" s="571" t="s">
        <v>674</v>
      </c>
      <c r="D1907" s="176">
        <f>SUM(D1908:D1915)</f>
        <v>3757982</v>
      </c>
      <c r="E1907" s="176">
        <f>SUM(E1908:E1915)</f>
        <v>4377711</v>
      </c>
      <c r="F1907" s="176">
        <f>SUM(F1908:F1915)</f>
        <v>4266295</v>
      </c>
      <c r="G1907" s="509">
        <f t="shared" si="35"/>
        <v>-0.02545074355068208</v>
      </c>
    </row>
    <row r="1908" spans="1:7" s="168" customFormat="1" ht="12.75" hidden="1">
      <c r="A1908" s="57"/>
      <c r="B1908" s="188"/>
      <c r="C1908" s="286" t="s">
        <v>126</v>
      </c>
      <c r="D1908" s="522">
        <v>745900</v>
      </c>
      <c r="E1908" s="172">
        <v>749830</v>
      </c>
      <c r="F1908" s="39">
        <v>911500</v>
      </c>
      <c r="G1908" s="509">
        <f t="shared" si="35"/>
        <v>0.21560887134417134</v>
      </c>
    </row>
    <row r="1909" spans="1:7" s="168" customFormat="1" ht="12.75" hidden="1">
      <c r="A1909" s="57"/>
      <c r="B1909" s="188"/>
      <c r="C1909" s="286" t="s">
        <v>127</v>
      </c>
      <c r="D1909" s="522">
        <v>3004582</v>
      </c>
      <c r="E1909" s="172">
        <v>3627881</v>
      </c>
      <c r="F1909" s="39">
        <v>3354795</v>
      </c>
      <c r="G1909" s="509">
        <f t="shared" si="35"/>
        <v>-0.07527424411109405</v>
      </c>
    </row>
    <row r="1910" spans="1:7" s="168" customFormat="1" ht="12.75" hidden="1">
      <c r="A1910" s="57"/>
      <c r="B1910" s="188"/>
      <c r="C1910" s="286" t="s">
        <v>123</v>
      </c>
      <c r="D1910" s="39"/>
      <c r="E1910" s="522"/>
      <c r="F1910" s="39"/>
      <c r="G1910" s="509" t="e">
        <f t="shared" si="35"/>
        <v>#DIV/0!</v>
      </c>
    </row>
    <row r="1911" spans="1:7" s="168" customFormat="1" ht="12.75" hidden="1">
      <c r="A1911" s="57"/>
      <c r="B1911" s="188"/>
      <c r="C1911" s="286" t="s">
        <v>124</v>
      </c>
      <c r="D1911" s="39"/>
      <c r="E1911" s="522"/>
      <c r="F1911" s="39"/>
      <c r="G1911" s="509" t="e">
        <f t="shared" si="35"/>
        <v>#DIV/0!</v>
      </c>
    </row>
    <row r="1912" spans="1:7" s="168" customFormat="1" ht="12.75" hidden="1">
      <c r="A1912" s="57"/>
      <c r="B1912" s="188"/>
      <c r="C1912" s="286" t="s">
        <v>125</v>
      </c>
      <c r="D1912" s="39"/>
      <c r="E1912" s="522"/>
      <c r="F1912" s="39"/>
      <c r="G1912" s="509" t="e">
        <f t="shared" si="35"/>
        <v>#DIV/0!</v>
      </c>
    </row>
    <row r="1913" spans="1:7" s="168" customFormat="1" ht="12.75" hidden="1">
      <c r="A1913" s="57"/>
      <c r="B1913" s="188"/>
      <c r="C1913" s="286" t="s">
        <v>625</v>
      </c>
      <c r="D1913" s="39"/>
      <c r="E1913" s="522"/>
      <c r="F1913" s="39"/>
      <c r="G1913" s="509" t="e">
        <f t="shared" si="35"/>
        <v>#DIV/0!</v>
      </c>
    </row>
    <row r="1914" spans="1:7" s="168" customFormat="1" ht="12.75" hidden="1">
      <c r="A1914" s="57"/>
      <c r="B1914" s="188"/>
      <c r="C1914" s="286" t="s">
        <v>71</v>
      </c>
      <c r="D1914" s="39">
        <v>7500</v>
      </c>
      <c r="E1914" s="522"/>
      <c r="F1914" s="39"/>
      <c r="G1914" s="509" t="e">
        <f t="shared" si="35"/>
        <v>#DIV/0!</v>
      </c>
    </row>
    <row r="1915" spans="1:7" s="168" customFormat="1" ht="12.75" hidden="1">
      <c r="A1915" s="57"/>
      <c r="B1915" s="188"/>
      <c r="C1915" s="286" t="s">
        <v>128</v>
      </c>
      <c r="D1915" s="39"/>
      <c r="E1915" s="522"/>
      <c r="F1915" s="39"/>
      <c r="G1915" s="509" t="e">
        <f t="shared" si="35"/>
        <v>#DIV/0!</v>
      </c>
    </row>
    <row r="1916" spans="1:7" s="168" customFormat="1" ht="12.75" hidden="1">
      <c r="A1916" s="57"/>
      <c r="B1916" s="188"/>
      <c r="C1916" s="197" t="s">
        <v>72</v>
      </c>
      <c r="D1916" s="39"/>
      <c r="E1916" s="522"/>
      <c r="F1916" s="39"/>
      <c r="G1916" s="509" t="e">
        <f t="shared" si="35"/>
        <v>#DIV/0!</v>
      </c>
    </row>
    <row r="1917" spans="1:7" s="168" customFormat="1" ht="12.75" hidden="1">
      <c r="A1917" s="203"/>
      <c r="B1917" s="250"/>
      <c r="C1917" s="571" t="s">
        <v>675</v>
      </c>
      <c r="D1917" s="176"/>
      <c r="E1917" s="577"/>
      <c r="F1917" s="176"/>
      <c r="G1917" s="509" t="e">
        <f t="shared" si="35"/>
        <v>#DIV/0!</v>
      </c>
    </row>
    <row r="1918" spans="1:7" s="168" customFormat="1" ht="12.75" hidden="1">
      <c r="A1918" s="203"/>
      <c r="B1918" s="250"/>
      <c r="C1918" s="571" t="s">
        <v>676</v>
      </c>
      <c r="D1918" s="176">
        <f>D1907*0.33</f>
        <v>1240134.06</v>
      </c>
      <c r="E1918" s="176">
        <f>E1907*0.33</f>
        <v>1444644.6300000001</v>
      </c>
      <c r="F1918" s="176">
        <f>F1907*0.33</f>
        <v>1407877.35</v>
      </c>
      <c r="G1918" s="509">
        <f aca="true" t="shared" si="36" ref="G1918:G1981">(F1918-E1918)/E1918</f>
        <v>-0.0254507435506821</v>
      </c>
    </row>
    <row r="1919" spans="1:7" s="168" customFormat="1" ht="12.75" hidden="1">
      <c r="A1919" s="203"/>
      <c r="B1919" s="250"/>
      <c r="C1919" s="571" t="s">
        <v>677</v>
      </c>
      <c r="D1919" s="176">
        <f>D1907*0.005</f>
        <v>18789.91</v>
      </c>
      <c r="E1919" s="176">
        <f>E1907*0.005</f>
        <v>21888.555</v>
      </c>
      <c r="F1919" s="176">
        <f>F1907*0.005</f>
        <v>21331.475000000002</v>
      </c>
      <c r="G1919" s="509">
        <f t="shared" si="36"/>
        <v>-0.025450743550681994</v>
      </c>
    </row>
    <row r="1920" spans="1:7" s="168" customFormat="1" ht="12.75">
      <c r="A1920" s="57"/>
      <c r="B1920" s="188" t="s">
        <v>839</v>
      </c>
      <c r="C1920" s="521" t="s">
        <v>678</v>
      </c>
      <c r="D1920" s="522">
        <f>D1921+D1936+D1942+D1951+D1966+D1973+D1981+D1986+D1989+D1994+D1997</f>
        <v>1816685</v>
      </c>
      <c r="E1920" s="522">
        <f>E1921+E1936+E1942+E1951+E1966+E1973+E1981+E1986+E1989+E1994+E1997</f>
        <v>1816573</v>
      </c>
      <c r="F1920" s="522">
        <v>2120417</v>
      </c>
      <c r="G1920" s="509">
        <f t="shared" si="36"/>
        <v>0.16726220195940378</v>
      </c>
    </row>
    <row r="1921" spans="1:7" s="185" customFormat="1" ht="12.75" hidden="1">
      <c r="A1921" s="203"/>
      <c r="B1921" s="250"/>
      <c r="C1921" s="571" t="s">
        <v>940</v>
      </c>
      <c r="D1921" s="176">
        <v>91525</v>
      </c>
      <c r="E1921" s="176">
        <v>93420</v>
      </c>
      <c r="F1921" s="176">
        <f>SUM(F1922:F1935)</f>
        <v>0</v>
      </c>
      <c r="G1921" s="509">
        <f t="shared" si="36"/>
        <v>-1</v>
      </c>
    </row>
    <row r="1922" spans="1:7" s="168" customFormat="1" ht="12.75" hidden="1">
      <c r="A1922" s="57"/>
      <c r="B1922" s="188"/>
      <c r="C1922" s="286" t="s">
        <v>73</v>
      </c>
      <c r="D1922" s="39"/>
      <c r="E1922" s="39"/>
      <c r="F1922" s="39"/>
      <c r="G1922" s="509" t="e">
        <f t="shared" si="36"/>
        <v>#DIV/0!</v>
      </c>
    </row>
    <row r="1923" spans="1:7" s="168" customFormat="1" ht="12.75" hidden="1">
      <c r="A1923" s="57"/>
      <c r="B1923" s="188"/>
      <c r="C1923" s="286" t="s">
        <v>74</v>
      </c>
      <c r="D1923" s="39"/>
      <c r="E1923" s="39"/>
      <c r="F1923" s="39"/>
      <c r="G1923" s="509" t="e">
        <f t="shared" si="36"/>
        <v>#DIV/0!</v>
      </c>
    </row>
    <row r="1924" spans="1:7" s="168" customFormat="1" ht="12.75" hidden="1">
      <c r="A1924" s="57"/>
      <c r="B1924" s="188"/>
      <c r="C1924" s="286" t="s">
        <v>75</v>
      </c>
      <c r="D1924" s="39"/>
      <c r="E1924" s="39"/>
      <c r="F1924" s="39"/>
      <c r="G1924" s="509" t="e">
        <f t="shared" si="36"/>
        <v>#DIV/0!</v>
      </c>
    </row>
    <row r="1925" spans="1:7" s="168" customFormat="1" ht="12.75" hidden="1">
      <c r="A1925" s="57"/>
      <c r="B1925" s="188"/>
      <c r="C1925" s="286" t="s">
        <v>76</v>
      </c>
      <c r="D1925" s="39"/>
      <c r="E1925" s="39"/>
      <c r="F1925" s="39"/>
      <c r="G1925" s="509" t="e">
        <f t="shared" si="36"/>
        <v>#DIV/0!</v>
      </c>
    </row>
    <row r="1926" spans="1:7" s="168" customFormat="1" ht="12.75" hidden="1">
      <c r="A1926" s="57"/>
      <c r="B1926" s="188"/>
      <c r="C1926" s="286" t="s">
        <v>77</v>
      </c>
      <c r="D1926" s="39"/>
      <c r="E1926" s="39"/>
      <c r="F1926" s="39"/>
      <c r="G1926" s="509" t="e">
        <f t="shared" si="36"/>
        <v>#DIV/0!</v>
      </c>
    </row>
    <row r="1927" spans="1:7" s="168" customFormat="1" ht="12.75" hidden="1">
      <c r="A1927" s="57"/>
      <c r="B1927" s="188"/>
      <c r="C1927" s="286" t="s">
        <v>248</v>
      </c>
      <c r="D1927" s="39"/>
      <c r="E1927" s="39"/>
      <c r="F1927" s="39"/>
      <c r="G1927" s="509" t="e">
        <f t="shared" si="36"/>
        <v>#DIV/0!</v>
      </c>
    </row>
    <row r="1928" spans="1:7" s="168" customFormat="1" ht="12.75" hidden="1">
      <c r="A1928" s="57"/>
      <c r="B1928" s="188"/>
      <c r="C1928" s="286" t="s">
        <v>78</v>
      </c>
      <c r="D1928" s="39"/>
      <c r="E1928" s="39"/>
      <c r="F1928" s="39"/>
      <c r="G1928" s="509" t="e">
        <f t="shared" si="36"/>
        <v>#DIV/0!</v>
      </c>
    </row>
    <row r="1929" spans="1:7" s="168" customFormat="1" ht="12.75" hidden="1">
      <c r="A1929" s="57"/>
      <c r="B1929" s="188"/>
      <c r="C1929" s="286" t="s">
        <v>79</v>
      </c>
      <c r="D1929" s="39"/>
      <c r="E1929" s="39"/>
      <c r="F1929" s="39"/>
      <c r="G1929" s="509" t="e">
        <f t="shared" si="36"/>
        <v>#DIV/0!</v>
      </c>
    </row>
    <row r="1930" spans="1:7" s="168" customFormat="1" ht="12.75" hidden="1">
      <c r="A1930" s="57"/>
      <c r="B1930" s="188"/>
      <c r="C1930" s="286" t="s">
        <v>80</v>
      </c>
      <c r="D1930" s="39"/>
      <c r="E1930" s="39"/>
      <c r="F1930" s="39"/>
      <c r="G1930" s="509" t="e">
        <f t="shared" si="36"/>
        <v>#DIV/0!</v>
      </c>
    </row>
    <row r="1931" spans="1:7" s="168" customFormat="1" ht="12.75" hidden="1">
      <c r="A1931" s="57"/>
      <c r="B1931" s="188"/>
      <c r="C1931" s="286" t="s">
        <v>81</v>
      </c>
      <c r="D1931" s="39"/>
      <c r="E1931" s="39"/>
      <c r="F1931" s="39"/>
      <c r="G1931" s="509" t="e">
        <f t="shared" si="36"/>
        <v>#DIV/0!</v>
      </c>
    </row>
    <row r="1932" spans="1:7" s="168" customFormat="1" ht="12.75" hidden="1">
      <c r="A1932" s="57"/>
      <c r="B1932" s="188"/>
      <c r="C1932" s="286" t="s">
        <v>82</v>
      </c>
      <c r="D1932" s="39"/>
      <c r="E1932" s="39"/>
      <c r="F1932" s="39"/>
      <c r="G1932" s="509" t="e">
        <f t="shared" si="36"/>
        <v>#DIV/0!</v>
      </c>
    </row>
    <row r="1933" spans="1:7" s="168" customFormat="1" ht="12.75" hidden="1">
      <c r="A1933" s="57"/>
      <c r="B1933" s="188"/>
      <c r="C1933" s="286" t="s">
        <v>129</v>
      </c>
      <c r="D1933" s="39"/>
      <c r="E1933" s="39"/>
      <c r="F1933" s="39"/>
      <c r="G1933" s="509" t="e">
        <f t="shared" si="36"/>
        <v>#DIV/0!</v>
      </c>
    </row>
    <row r="1934" spans="1:7" s="168" customFormat="1" ht="12.75" hidden="1">
      <c r="A1934" s="57"/>
      <c r="B1934" s="188"/>
      <c r="C1934" s="286" t="s">
        <v>83</v>
      </c>
      <c r="D1934" s="39"/>
      <c r="E1934" s="39"/>
      <c r="F1934" s="39"/>
      <c r="G1934" s="509" t="e">
        <f t="shared" si="36"/>
        <v>#DIV/0!</v>
      </c>
    </row>
    <row r="1935" spans="1:7" s="168" customFormat="1" ht="12.75" hidden="1">
      <c r="A1935" s="57"/>
      <c r="B1935" s="188"/>
      <c r="C1935" s="286" t="s">
        <v>84</v>
      </c>
      <c r="D1935" s="39"/>
      <c r="E1935" s="39"/>
      <c r="F1935" s="39"/>
      <c r="G1935" s="509" t="e">
        <f t="shared" si="36"/>
        <v>#DIV/0!</v>
      </c>
    </row>
    <row r="1936" spans="1:7" s="168" customFormat="1" ht="12.75" hidden="1">
      <c r="A1936" s="57"/>
      <c r="B1936" s="188"/>
      <c r="C1936" s="571" t="s">
        <v>960</v>
      </c>
      <c r="D1936" s="176">
        <v>30000</v>
      </c>
      <c r="E1936" s="176">
        <v>30000</v>
      </c>
      <c r="F1936" s="176">
        <f>SUM(F1937:F1941)</f>
        <v>0</v>
      </c>
      <c r="G1936" s="509">
        <f t="shared" si="36"/>
        <v>-1</v>
      </c>
    </row>
    <row r="1937" spans="1:7" s="168" customFormat="1" ht="12.75" hidden="1">
      <c r="A1937" s="57"/>
      <c r="B1937" s="188"/>
      <c r="C1937" s="286" t="s">
        <v>85</v>
      </c>
      <c r="D1937" s="39"/>
      <c r="E1937" s="39"/>
      <c r="F1937" s="39"/>
      <c r="G1937" s="509" t="e">
        <f t="shared" si="36"/>
        <v>#DIV/0!</v>
      </c>
    </row>
    <row r="1938" spans="1:7" s="168" customFormat="1" ht="12.75" hidden="1">
      <c r="A1938" s="57"/>
      <c r="B1938" s="188"/>
      <c r="C1938" s="286" t="s">
        <v>86</v>
      </c>
      <c r="D1938" s="39"/>
      <c r="E1938" s="39"/>
      <c r="F1938" s="39"/>
      <c r="G1938" s="509" t="e">
        <f t="shared" si="36"/>
        <v>#DIV/0!</v>
      </c>
    </row>
    <row r="1939" spans="1:7" s="168" customFormat="1" ht="12.75" hidden="1">
      <c r="A1939" s="57"/>
      <c r="B1939" s="188"/>
      <c r="C1939" s="286" t="s">
        <v>87</v>
      </c>
      <c r="D1939" s="39"/>
      <c r="E1939" s="39"/>
      <c r="F1939" s="39"/>
      <c r="G1939" s="509" t="e">
        <f t="shared" si="36"/>
        <v>#DIV/0!</v>
      </c>
    </row>
    <row r="1940" spans="1:7" s="168" customFormat="1" ht="12.75" hidden="1">
      <c r="A1940" s="57"/>
      <c r="B1940" s="188"/>
      <c r="C1940" s="286" t="s">
        <v>88</v>
      </c>
      <c r="D1940" s="39"/>
      <c r="E1940" s="39"/>
      <c r="F1940" s="39"/>
      <c r="G1940" s="509" t="e">
        <f t="shared" si="36"/>
        <v>#DIV/0!</v>
      </c>
    </row>
    <row r="1941" spans="1:7" s="168" customFormat="1" ht="12.75" hidden="1">
      <c r="A1941" s="57"/>
      <c r="B1941" s="188"/>
      <c r="C1941" s="286" t="s">
        <v>89</v>
      </c>
      <c r="D1941" s="39"/>
      <c r="E1941" s="39"/>
      <c r="F1941" s="39"/>
      <c r="G1941" s="509" t="e">
        <f t="shared" si="36"/>
        <v>#DIV/0!</v>
      </c>
    </row>
    <row r="1942" spans="1:7" s="168" customFormat="1" ht="12.75" hidden="1">
      <c r="A1942" s="57"/>
      <c r="B1942" s="188"/>
      <c r="C1942" s="571" t="s">
        <v>680</v>
      </c>
      <c r="D1942" s="176">
        <v>89690</v>
      </c>
      <c r="E1942" s="176">
        <v>115423</v>
      </c>
      <c r="F1942" s="176">
        <f>SUM(F1943:F1950)</f>
        <v>0</v>
      </c>
      <c r="G1942" s="509">
        <f t="shared" si="36"/>
        <v>-1</v>
      </c>
    </row>
    <row r="1943" spans="1:7" s="168" customFormat="1" ht="12.75" hidden="1">
      <c r="A1943" s="57"/>
      <c r="B1943" s="188"/>
      <c r="C1943" s="286" t="s">
        <v>943</v>
      </c>
      <c r="D1943" s="39"/>
      <c r="E1943" s="39"/>
      <c r="F1943" s="39"/>
      <c r="G1943" s="509" t="e">
        <f t="shared" si="36"/>
        <v>#DIV/0!</v>
      </c>
    </row>
    <row r="1944" spans="1:7" s="168" customFormat="1" ht="12.75" hidden="1">
      <c r="A1944" s="57"/>
      <c r="B1944" s="188"/>
      <c r="C1944" s="286" t="s">
        <v>402</v>
      </c>
      <c r="D1944" s="39"/>
      <c r="E1944" s="39"/>
      <c r="F1944" s="39"/>
      <c r="G1944" s="509" t="e">
        <f t="shared" si="36"/>
        <v>#DIV/0!</v>
      </c>
    </row>
    <row r="1945" spans="1:7" s="168" customFormat="1" ht="12.75" hidden="1">
      <c r="A1945" s="57"/>
      <c r="B1945" s="188"/>
      <c r="C1945" s="286" t="s">
        <v>90</v>
      </c>
      <c r="D1945" s="39"/>
      <c r="E1945" s="39"/>
      <c r="F1945" s="39"/>
      <c r="G1945" s="509" t="e">
        <f t="shared" si="36"/>
        <v>#DIV/0!</v>
      </c>
    </row>
    <row r="1946" spans="1:7" s="168" customFormat="1" ht="12.75" hidden="1">
      <c r="A1946" s="57"/>
      <c r="B1946" s="188"/>
      <c r="C1946" s="286" t="s">
        <v>130</v>
      </c>
      <c r="D1946" s="39"/>
      <c r="E1946" s="39"/>
      <c r="F1946" s="39"/>
      <c r="G1946" s="509" t="e">
        <f t="shared" si="36"/>
        <v>#DIV/0!</v>
      </c>
    </row>
    <row r="1947" spans="1:7" s="168" customFormat="1" ht="12.75" hidden="1">
      <c r="A1947" s="57"/>
      <c r="B1947" s="188"/>
      <c r="C1947" s="286" t="s">
        <v>941</v>
      </c>
      <c r="D1947" s="39"/>
      <c r="E1947" s="39"/>
      <c r="F1947" s="39"/>
      <c r="G1947" s="509" t="e">
        <f t="shared" si="36"/>
        <v>#DIV/0!</v>
      </c>
    </row>
    <row r="1948" spans="1:7" s="168" customFormat="1" ht="12.75" hidden="1">
      <c r="A1948" s="57"/>
      <c r="B1948" s="188"/>
      <c r="C1948" s="286" t="s">
        <v>131</v>
      </c>
      <c r="D1948" s="39"/>
      <c r="E1948" s="39"/>
      <c r="F1948" s="39"/>
      <c r="G1948" s="509" t="e">
        <f t="shared" si="36"/>
        <v>#DIV/0!</v>
      </c>
    </row>
    <row r="1949" spans="1:7" s="185" customFormat="1" ht="12.75" hidden="1">
      <c r="A1949" s="57"/>
      <c r="B1949" s="188"/>
      <c r="C1949" s="286" t="s">
        <v>942</v>
      </c>
      <c r="D1949" s="39"/>
      <c r="E1949" s="39"/>
      <c r="F1949" s="39"/>
      <c r="G1949" s="509" t="e">
        <f t="shared" si="36"/>
        <v>#DIV/0!</v>
      </c>
    </row>
    <row r="1950" spans="1:7" s="168" customFormat="1" ht="12.75" hidden="1">
      <c r="A1950" s="57"/>
      <c r="B1950" s="188"/>
      <c r="C1950" s="286" t="s">
        <v>369</v>
      </c>
      <c r="D1950" s="39"/>
      <c r="E1950" s="39"/>
      <c r="F1950" s="39"/>
      <c r="G1950" s="509" t="e">
        <f t="shared" si="36"/>
        <v>#DIV/0!</v>
      </c>
    </row>
    <row r="1951" spans="1:7" s="168" customFormat="1" ht="12.75" hidden="1">
      <c r="A1951" s="57"/>
      <c r="B1951" s="188"/>
      <c r="C1951" s="571" t="s">
        <v>681</v>
      </c>
      <c r="D1951" s="176">
        <v>685000</v>
      </c>
      <c r="E1951" s="176">
        <v>650000</v>
      </c>
      <c r="F1951" s="176">
        <f>SUM(F1952:F1965)</f>
        <v>0</v>
      </c>
      <c r="G1951" s="509">
        <f t="shared" si="36"/>
        <v>-1</v>
      </c>
    </row>
    <row r="1952" spans="1:7" s="185" customFormat="1" ht="12.75" hidden="1">
      <c r="A1952" s="203"/>
      <c r="B1952" s="250"/>
      <c r="C1952" s="286" t="s">
        <v>91</v>
      </c>
      <c r="D1952" s="176"/>
      <c r="E1952" s="176"/>
      <c r="F1952" s="176"/>
      <c r="G1952" s="509" t="e">
        <f t="shared" si="36"/>
        <v>#DIV/0!</v>
      </c>
    </row>
    <row r="1953" spans="1:7" s="168" customFormat="1" ht="12.75" hidden="1">
      <c r="A1953" s="57"/>
      <c r="B1953" s="188"/>
      <c r="C1953" s="286" t="s">
        <v>791</v>
      </c>
      <c r="D1953" s="39"/>
      <c r="E1953" s="39"/>
      <c r="F1953" s="39"/>
      <c r="G1953" s="509" t="e">
        <f t="shared" si="36"/>
        <v>#DIV/0!</v>
      </c>
    </row>
    <row r="1954" spans="1:7" s="168" customFormat="1" ht="12.75" hidden="1">
      <c r="A1954" s="57"/>
      <c r="B1954" s="188"/>
      <c r="C1954" s="286" t="s">
        <v>92</v>
      </c>
      <c r="D1954" s="39"/>
      <c r="E1954" s="39"/>
      <c r="F1954" s="39"/>
      <c r="G1954" s="509" t="e">
        <f t="shared" si="36"/>
        <v>#DIV/0!</v>
      </c>
    </row>
    <row r="1955" spans="1:7" s="185" customFormat="1" ht="12.75" hidden="1">
      <c r="A1955" s="203"/>
      <c r="B1955" s="250"/>
      <c r="C1955" s="286" t="s">
        <v>132</v>
      </c>
      <c r="D1955" s="176"/>
      <c r="E1955" s="176"/>
      <c r="F1955" s="176"/>
      <c r="G1955" s="509" t="e">
        <f t="shared" si="36"/>
        <v>#DIV/0!</v>
      </c>
    </row>
    <row r="1956" spans="1:7" s="168" customFormat="1" ht="12.75" hidden="1">
      <c r="A1956" s="57"/>
      <c r="B1956" s="188"/>
      <c r="C1956" s="286" t="s">
        <v>93</v>
      </c>
      <c r="D1956" s="39"/>
      <c r="E1956" s="39"/>
      <c r="F1956" s="39"/>
      <c r="G1956" s="509" t="e">
        <f t="shared" si="36"/>
        <v>#DIV/0!</v>
      </c>
    </row>
    <row r="1957" spans="1:7" s="168" customFormat="1" ht="12.75" hidden="1">
      <c r="A1957" s="57"/>
      <c r="B1957" s="188"/>
      <c r="C1957" s="286" t="s">
        <v>94</v>
      </c>
      <c r="D1957" s="39"/>
      <c r="E1957" s="39"/>
      <c r="F1957" s="39"/>
      <c r="G1957" s="509" t="e">
        <f t="shared" si="36"/>
        <v>#DIV/0!</v>
      </c>
    </row>
    <row r="1958" spans="1:7" s="168" customFormat="1" ht="12.75" hidden="1">
      <c r="A1958" s="203"/>
      <c r="B1958" s="250"/>
      <c r="C1958" s="286" t="s">
        <v>95</v>
      </c>
      <c r="D1958" s="176"/>
      <c r="E1958" s="176"/>
      <c r="F1958" s="176"/>
      <c r="G1958" s="509" t="e">
        <f t="shared" si="36"/>
        <v>#DIV/0!</v>
      </c>
    </row>
    <row r="1959" spans="1:7" s="168" customFormat="1" ht="12.75" hidden="1">
      <c r="A1959" s="57"/>
      <c r="B1959" s="188"/>
      <c r="C1959" s="286" t="s">
        <v>98</v>
      </c>
      <c r="D1959" s="39"/>
      <c r="E1959" s="39"/>
      <c r="F1959" s="39"/>
      <c r="G1959" s="509" t="e">
        <f t="shared" si="36"/>
        <v>#DIV/0!</v>
      </c>
    </row>
    <row r="1960" spans="1:7" s="168" customFormat="1" ht="12.75" hidden="1">
      <c r="A1960" s="57"/>
      <c r="B1960" s="188"/>
      <c r="C1960" s="286" t="s">
        <v>96</v>
      </c>
      <c r="D1960" s="39"/>
      <c r="E1960" s="39"/>
      <c r="F1960" s="39"/>
      <c r="G1960" s="509" t="e">
        <f t="shared" si="36"/>
        <v>#DIV/0!</v>
      </c>
    </row>
    <row r="1961" spans="1:7" s="168" customFormat="1" ht="12.75" hidden="1">
      <c r="A1961" s="57"/>
      <c r="B1961" s="188"/>
      <c r="C1961" s="286" t="s">
        <v>97</v>
      </c>
      <c r="D1961" s="39"/>
      <c r="E1961" s="39"/>
      <c r="F1961" s="39"/>
      <c r="G1961" s="509" t="e">
        <f t="shared" si="36"/>
        <v>#DIV/0!</v>
      </c>
    </row>
    <row r="1962" spans="1:7" s="168" customFormat="1" ht="12.75" hidden="1">
      <c r="A1962" s="57"/>
      <c r="B1962" s="188"/>
      <c r="C1962" s="286" t="s">
        <v>115</v>
      </c>
      <c r="D1962" s="39"/>
      <c r="E1962" s="39"/>
      <c r="F1962" s="39"/>
      <c r="G1962" s="509" t="e">
        <f t="shared" si="36"/>
        <v>#DIV/0!</v>
      </c>
    </row>
    <row r="1963" spans="1:7" s="168" customFormat="1" ht="12.75" hidden="1">
      <c r="A1963" s="57"/>
      <c r="B1963" s="188"/>
      <c r="C1963" s="521" t="s">
        <v>133</v>
      </c>
      <c r="D1963" s="39"/>
      <c r="E1963" s="39"/>
      <c r="F1963" s="39"/>
      <c r="G1963" s="509" t="e">
        <f t="shared" si="36"/>
        <v>#DIV/0!</v>
      </c>
    </row>
    <row r="1964" spans="1:7" s="185" customFormat="1" ht="12.75" hidden="1">
      <c r="A1964" s="57"/>
      <c r="B1964" s="188"/>
      <c r="C1964" s="521" t="s">
        <v>134</v>
      </c>
      <c r="D1964" s="39"/>
      <c r="E1964" s="39"/>
      <c r="F1964" s="39"/>
      <c r="G1964" s="509" t="e">
        <f t="shared" si="36"/>
        <v>#DIV/0!</v>
      </c>
    </row>
    <row r="1965" spans="1:7" s="168" customFormat="1" ht="12.75" hidden="1">
      <c r="A1965" s="57"/>
      <c r="B1965" s="188"/>
      <c r="C1965" s="521" t="s">
        <v>403</v>
      </c>
      <c r="D1965" s="39"/>
      <c r="E1965" s="39"/>
      <c r="F1965" s="39"/>
      <c r="G1965" s="509" t="e">
        <f t="shared" si="36"/>
        <v>#DIV/0!</v>
      </c>
    </row>
    <row r="1966" spans="1:7" s="168" customFormat="1" ht="12.75" hidden="1">
      <c r="A1966" s="57"/>
      <c r="B1966" s="188"/>
      <c r="C1966" s="571" t="s">
        <v>682</v>
      </c>
      <c r="D1966" s="176">
        <v>10000</v>
      </c>
      <c r="E1966" s="176">
        <v>10000</v>
      </c>
      <c r="F1966" s="176">
        <f>SUM(F1967:F1972)</f>
        <v>0</v>
      </c>
      <c r="G1966" s="509">
        <f t="shared" si="36"/>
        <v>-1</v>
      </c>
    </row>
    <row r="1967" spans="1:7" s="168" customFormat="1" ht="12.75" hidden="1">
      <c r="A1967" s="57"/>
      <c r="B1967" s="188"/>
      <c r="C1967" s="286" t="s">
        <v>116</v>
      </c>
      <c r="D1967" s="39"/>
      <c r="E1967" s="39"/>
      <c r="F1967" s="39"/>
      <c r="G1967" s="509" t="e">
        <f t="shared" si="36"/>
        <v>#DIV/0!</v>
      </c>
    </row>
    <row r="1968" spans="1:7" s="168" customFormat="1" ht="12.75" hidden="1">
      <c r="A1968" s="203"/>
      <c r="B1968" s="250"/>
      <c r="C1968" s="286" t="s">
        <v>117</v>
      </c>
      <c r="D1968" s="176"/>
      <c r="E1968" s="176"/>
      <c r="F1968" s="176"/>
      <c r="G1968" s="509" t="e">
        <f t="shared" si="36"/>
        <v>#DIV/0!</v>
      </c>
    </row>
    <row r="1969" spans="1:7" s="185" customFormat="1" ht="12.75" hidden="1">
      <c r="A1969" s="57"/>
      <c r="B1969" s="188"/>
      <c r="C1969" s="286" t="s">
        <v>118</v>
      </c>
      <c r="D1969" s="39"/>
      <c r="E1969" s="39"/>
      <c r="F1969" s="39"/>
      <c r="G1969" s="509" t="e">
        <f t="shared" si="36"/>
        <v>#DIV/0!</v>
      </c>
    </row>
    <row r="1970" spans="1:7" s="168" customFormat="1" ht="12.75" hidden="1">
      <c r="A1970" s="57"/>
      <c r="B1970" s="188"/>
      <c r="C1970" s="286" t="s">
        <v>119</v>
      </c>
      <c r="D1970" s="39"/>
      <c r="E1970" s="39"/>
      <c r="F1970" s="39"/>
      <c r="G1970" s="509" t="e">
        <f t="shared" si="36"/>
        <v>#DIV/0!</v>
      </c>
    </row>
    <row r="1971" spans="1:7" s="168" customFormat="1" ht="12.75" hidden="1">
      <c r="A1971" s="57"/>
      <c r="B1971" s="188"/>
      <c r="C1971" s="286" t="s">
        <v>135</v>
      </c>
      <c r="D1971" s="39"/>
      <c r="E1971" s="39"/>
      <c r="F1971" s="39"/>
      <c r="G1971" s="509" t="e">
        <f t="shared" si="36"/>
        <v>#DIV/0!</v>
      </c>
    </row>
    <row r="1972" spans="1:7" s="168" customFormat="1" ht="12.75" hidden="1">
      <c r="A1972" s="57"/>
      <c r="B1972" s="188"/>
      <c r="C1972" s="286" t="s">
        <v>120</v>
      </c>
      <c r="D1972" s="39"/>
      <c r="E1972" s="39"/>
      <c r="F1972" s="39"/>
      <c r="G1972" s="509" t="e">
        <f t="shared" si="36"/>
        <v>#DIV/0!</v>
      </c>
    </row>
    <row r="1973" spans="1:7" s="168" customFormat="1" ht="12.75" hidden="1">
      <c r="A1973" s="203"/>
      <c r="B1973" s="250"/>
      <c r="C1973" s="571" t="s">
        <v>683</v>
      </c>
      <c r="D1973" s="176">
        <v>120000</v>
      </c>
      <c r="E1973" s="176">
        <v>120000</v>
      </c>
      <c r="F1973" s="176">
        <f>SUM(F1974:F1980)</f>
        <v>0</v>
      </c>
      <c r="G1973" s="509">
        <f t="shared" si="36"/>
        <v>-1</v>
      </c>
    </row>
    <row r="1974" spans="1:7" s="185" customFormat="1" ht="12.75" hidden="1">
      <c r="A1974" s="57"/>
      <c r="B1974" s="188"/>
      <c r="C1974" s="286" t="s">
        <v>136</v>
      </c>
      <c r="D1974" s="39"/>
      <c r="E1974" s="39"/>
      <c r="F1974" s="39"/>
      <c r="G1974" s="509" t="e">
        <f t="shared" si="36"/>
        <v>#DIV/0!</v>
      </c>
    </row>
    <row r="1975" spans="1:7" s="168" customFormat="1" ht="12.75" hidden="1">
      <c r="A1975" s="57"/>
      <c r="B1975" s="188"/>
      <c r="C1975" s="324" t="s">
        <v>404</v>
      </c>
      <c r="D1975" s="39"/>
      <c r="E1975" s="39"/>
      <c r="F1975" s="39"/>
      <c r="G1975" s="509" t="e">
        <f t="shared" si="36"/>
        <v>#DIV/0!</v>
      </c>
    </row>
    <row r="1976" spans="1:7" s="168" customFormat="1" ht="12.75" hidden="1">
      <c r="A1976" s="57"/>
      <c r="B1976" s="188"/>
      <c r="C1976" s="286" t="s">
        <v>137</v>
      </c>
      <c r="D1976" s="39"/>
      <c r="E1976" s="39"/>
      <c r="F1976" s="39"/>
      <c r="G1976" s="509" t="e">
        <f t="shared" si="36"/>
        <v>#DIV/0!</v>
      </c>
    </row>
    <row r="1977" spans="1:7" s="168" customFormat="1" ht="12.75" hidden="1">
      <c r="A1977" s="57"/>
      <c r="B1977" s="188"/>
      <c r="C1977" s="286" t="s">
        <v>138</v>
      </c>
      <c r="D1977" s="39"/>
      <c r="E1977" s="39"/>
      <c r="F1977" s="39"/>
      <c r="G1977" s="509" t="e">
        <f t="shared" si="36"/>
        <v>#DIV/0!</v>
      </c>
    </row>
    <row r="1978" spans="1:7" s="168" customFormat="1" ht="12.75" hidden="1">
      <c r="A1978" s="57"/>
      <c r="B1978" s="188"/>
      <c r="C1978" s="286" t="s">
        <v>954</v>
      </c>
      <c r="D1978" s="39"/>
      <c r="E1978" s="39"/>
      <c r="F1978" s="39"/>
      <c r="G1978" s="509" t="e">
        <f t="shared" si="36"/>
        <v>#DIV/0!</v>
      </c>
    </row>
    <row r="1979" spans="1:7" s="168" customFormat="1" ht="12.75" hidden="1">
      <c r="A1979" s="203"/>
      <c r="B1979" s="250"/>
      <c r="C1979" s="286" t="s">
        <v>139</v>
      </c>
      <c r="D1979" s="176"/>
      <c r="E1979" s="176"/>
      <c r="F1979" s="176"/>
      <c r="G1979" s="509" t="e">
        <f t="shared" si="36"/>
        <v>#DIV/0!</v>
      </c>
    </row>
    <row r="1980" spans="1:7" s="168" customFormat="1" ht="12.75" hidden="1">
      <c r="A1980" s="57"/>
      <c r="B1980" s="188"/>
      <c r="C1980" s="286" t="s">
        <v>140</v>
      </c>
      <c r="D1980" s="39"/>
      <c r="E1980" s="39"/>
      <c r="F1980" s="39"/>
      <c r="G1980" s="509" t="e">
        <f t="shared" si="36"/>
        <v>#DIV/0!</v>
      </c>
    </row>
    <row r="1981" spans="1:7" s="185" customFormat="1" ht="12.75" hidden="1">
      <c r="A1981" s="57"/>
      <c r="B1981" s="188"/>
      <c r="C1981" s="571" t="s">
        <v>684</v>
      </c>
      <c r="D1981" s="176">
        <v>65375</v>
      </c>
      <c r="E1981" s="176">
        <v>93420</v>
      </c>
      <c r="F1981" s="176">
        <f>SUM(F1982:F1985)</f>
        <v>0</v>
      </c>
      <c r="G1981" s="509">
        <f t="shared" si="36"/>
        <v>-1</v>
      </c>
    </row>
    <row r="1982" spans="1:7" s="185" customFormat="1" ht="12.75" hidden="1">
      <c r="A1982" s="57"/>
      <c r="B1982" s="188"/>
      <c r="C1982" s="286" t="s">
        <v>121</v>
      </c>
      <c r="D1982" s="39"/>
      <c r="E1982" s="39"/>
      <c r="F1982" s="39"/>
      <c r="G1982" s="509" t="e">
        <f aca="true" t="shared" si="37" ref="G1982:G2045">(F1982-E1982)/E1982</f>
        <v>#DIV/0!</v>
      </c>
    </row>
    <row r="1983" spans="1:7" s="168" customFormat="1" ht="12.75" hidden="1">
      <c r="A1983" s="57"/>
      <c r="B1983" s="188"/>
      <c r="C1983" s="286" t="s">
        <v>141</v>
      </c>
      <c r="D1983" s="39"/>
      <c r="E1983" s="39"/>
      <c r="F1983" s="39"/>
      <c r="G1983" s="509" t="e">
        <f t="shared" si="37"/>
        <v>#DIV/0!</v>
      </c>
    </row>
    <row r="1984" spans="1:7" s="168" customFormat="1" ht="12.75" hidden="1">
      <c r="A1984" s="57"/>
      <c r="B1984" s="188"/>
      <c r="C1984" s="286" t="s">
        <v>122</v>
      </c>
      <c r="D1984" s="39"/>
      <c r="E1984" s="39"/>
      <c r="F1984" s="39"/>
      <c r="G1984" s="509" t="e">
        <f t="shared" si="37"/>
        <v>#DIV/0!</v>
      </c>
    </row>
    <row r="1985" spans="1:7" s="168" customFormat="1" ht="12.75" hidden="1">
      <c r="A1985" s="57"/>
      <c r="B1985" s="188"/>
      <c r="C1985" s="521" t="s">
        <v>142</v>
      </c>
      <c r="D1985" s="39"/>
      <c r="E1985" s="39"/>
      <c r="F1985" s="39"/>
      <c r="G1985" s="509" t="e">
        <f t="shared" si="37"/>
        <v>#DIV/0!</v>
      </c>
    </row>
    <row r="1986" spans="1:7" s="168" customFormat="1" ht="12.75" hidden="1">
      <c r="A1986" s="203"/>
      <c r="B1986" s="250"/>
      <c r="C1986" s="571" t="s">
        <v>946</v>
      </c>
      <c r="D1986" s="176">
        <v>26150</v>
      </c>
      <c r="E1986" s="176">
        <v>0</v>
      </c>
      <c r="F1986" s="176">
        <v>0</v>
      </c>
      <c r="G1986" s="509" t="e">
        <f t="shared" si="37"/>
        <v>#DIV/0!</v>
      </c>
    </row>
    <row r="1987" spans="1:7" s="185" customFormat="1" ht="12.75" hidden="1">
      <c r="A1987" s="203"/>
      <c r="B1987" s="250"/>
      <c r="C1987" s="521" t="s">
        <v>405</v>
      </c>
      <c r="D1987" s="176"/>
      <c r="E1987" s="176"/>
      <c r="F1987" s="176"/>
      <c r="G1987" s="509" t="e">
        <f t="shared" si="37"/>
        <v>#DIV/0!</v>
      </c>
    </row>
    <row r="1988" spans="1:7" s="168" customFormat="1" ht="12.75" hidden="1">
      <c r="A1988" s="203"/>
      <c r="B1988" s="250"/>
      <c r="C1988" s="521" t="s">
        <v>406</v>
      </c>
      <c r="D1988" s="176"/>
      <c r="E1988" s="176"/>
      <c r="F1988" s="176"/>
      <c r="G1988" s="509" t="e">
        <f t="shared" si="37"/>
        <v>#DIV/0!</v>
      </c>
    </row>
    <row r="1989" spans="1:7" s="185" customFormat="1" ht="12.75" hidden="1">
      <c r="A1989" s="203"/>
      <c r="B1989" s="250"/>
      <c r="C1989" s="571" t="s">
        <v>685</v>
      </c>
      <c r="D1989" s="176">
        <f>SUM(D1990:D1993)</f>
        <v>505175</v>
      </c>
      <c r="E1989" s="176">
        <f>SUM(E1990:E1993)</f>
        <v>490000</v>
      </c>
      <c r="F1989" s="176">
        <f>SUM(F1990:F1993)</f>
        <v>0</v>
      </c>
      <c r="G1989" s="509">
        <f t="shared" si="37"/>
        <v>-1</v>
      </c>
    </row>
    <row r="1990" spans="1:7" s="168" customFormat="1" ht="12.75" hidden="1">
      <c r="A1990" s="57"/>
      <c r="B1990" s="188"/>
      <c r="C1990" s="521" t="s">
        <v>144</v>
      </c>
      <c r="D1990" s="39"/>
      <c r="E1990" s="39"/>
      <c r="F1990" s="39"/>
      <c r="G1990" s="509" t="e">
        <f t="shared" si="37"/>
        <v>#DIV/0!</v>
      </c>
    </row>
    <row r="1991" spans="1:7" s="168" customFormat="1" ht="12.75" hidden="1">
      <c r="A1991" s="57"/>
      <c r="B1991" s="188"/>
      <c r="C1991" s="521" t="s">
        <v>143</v>
      </c>
      <c r="D1991" s="39">
        <f>200*11*175</f>
        <v>385000</v>
      </c>
      <c r="E1991" s="172">
        <v>490000</v>
      </c>
      <c r="F1991" s="39"/>
      <c r="G1991" s="509">
        <f t="shared" si="37"/>
        <v>-1</v>
      </c>
    </row>
    <row r="1992" spans="1:7" s="168" customFormat="1" ht="12.75" hidden="1">
      <c r="A1992" s="57"/>
      <c r="B1992" s="188"/>
      <c r="C1992" s="521" t="s">
        <v>145</v>
      </c>
      <c r="D1992" s="39"/>
      <c r="E1992" s="39"/>
      <c r="F1992" s="39"/>
      <c r="G1992" s="509" t="e">
        <f t="shared" si="37"/>
        <v>#DIV/0!</v>
      </c>
    </row>
    <row r="1993" spans="1:7" s="168" customFormat="1" ht="12.75" hidden="1">
      <c r="A1993" s="57"/>
      <c r="B1993" s="188"/>
      <c r="C1993" s="521" t="s">
        <v>686</v>
      </c>
      <c r="D1993" s="39">
        <v>120175</v>
      </c>
      <c r="E1993" s="39"/>
      <c r="F1993" s="39"/>
      <c r="G1993" s="509" t="e">
        <f t="shared" si="37"/>
        <v>#DIV/0!</v>
      </c>
    </row>
    <row r="1994" spans="1:7" s="168" customFormat="1" ht="12.75" hidden="1">
      <c r="A1994" s="203"/>
      <c r="B1994" s="250"/>
      <c r="C1994" s="571" t="s">
        <v>156</v>
      </c>
      <c r="D1994" s="176">
        <v>6000</v>
      </c>
      <c r="E1994" s="176">
        <v>7000</v>
      </c>
      <c r="F1994" s="176">
        <f>SUM(F1995)</f>
        <v>0</v>
      </c>
      <c r="G1994" s="509">
        <f t="shared" si="37"/>
        <v>-1</v>
      </c>
    </row>
    <row r="1995" spans="1:7" s="168" customFormat="1" ht="12.75" hidden="1">
      <c r="A1995" s="57"/>
      <c r="B1995" s="188"/>
      <c r="C1995" s="521" t="s">
        <v>147</v>
      </c>
      <c r="D1995" s="39"/>
      <c r="E1995" s="39"/>
      <c r="F1995" s="39"/>
      <c r="G1995" s="509" t="e">
        <f t="shared" si="37"/>
        <v>#DIV/0!</v>
      </c>
    </row>
    <row r="1996" spans="1:7" s="168" customFormat="1" ht="12.75" hidden="1">
      <c r="A1996" s="57"/>
      <c r="B1996" s="188"/>
      <c r="C1996" s="521" t="s">
        <v>256</v>
      </c>
      <c r="D1996" s="39"/>
      <c r="E1996" s="39"/>
      <c r="F1996" s="39"/>
      <c r="G1996" s="509" t="e">
        <f t="shared" si="37"/>
        <v>#DIV/0!</v>
      </c>
    </row>
    <row r="1997" spans="1:7" s="168" customFormat="1" ht="12.75" hidden="1">
      <c r="A1997" s="203"/>
      <c r="B1997" s="250"/>
      <c r="C1997" s="571" t="s">
        <v>626</v>
      </c>
      <c r="D1997" s="176">
        <f>SUM(D1998:D2002)</f>
        <v>187770</v>
      </c>
      <c r="E1997" s="176">
        <f>SUM(E1998:E2002)</f>
        <v>207310</v>
      </c>
      <c r="F1997" s="176">
        <f>SUM(F1998:F2002)</f>
        <v>0</v>
      </c>
      <c r="G1997" s="509">
        <f t="shared" si="37"/>
        <v>-1</v>
      </c>
    </row>
    <row r="1998" spans="1:7" s="622" customFormat="1" ht="12.75" hidden="1">
      <c r="A1998" s="57"/>
      <c r="B1998" s="188"/>
      <c r="C1998" s="521" t="s">
        <v>155</v>
      </c>
      <c r="D1998" s="39">
        <v>132855</v>
      </c>
      <c r="E1998" s="172">
        <v>150220</v>
      </c>
      <c r="F1998" s="39"/>
      <c r="G1998" s="509">
        <f t="shared" si="37"/>
        <v>-1</v>
      </c>
    </row>
    <row r="1999" spans="1:7" s="622" customFormat="1" ht="12.75" hidden="1">
      <c r="A1999" s="57"/>
      <c r="B1999" s="188"/>
      <c r="C1999" s="521" t="s">
        <v>149</v>
      </c>
      <c r="D1999" s="39"/>
      <c r="E1999" s="172"/>
      <c r="F1999" s="39"/>
      <c r="G1999" s="509" t="e">
        <f t="shared" si="37"/>
        <v>#DIV/0!</v>
      </c>
    </row>
    <row r="2000" spans="1:7" s="622" customFormat="1" ht="12.75" hidden="1">
      <c r="A2000" s="57"/>
      <c r="B2000" s="188"/>
      <c r="C2000" s="521" t="s">
        <v>944</v>
      </c>
      <c r="D2000" s="39">
        <v>54915</v>
      </c>
      <c r="E2000" s="172">
        <v>57090</v>
      </c>
      <c r="F2000" s="39"/>
      <c r="G2000" s="509">
        <f t="shared" si="37"/>
        <v>-1</v>
      </c>
    </row>
    <row r="2001" spans="1:7" s="622" customFormat="1" ht="12.75" hidden="1">
      <c r="A2001" s="57"/>
      <c r="B2001" s="188"/>
      <c r="C2001" s="521" t="s">
        <v>150</v>
      </c>
      <c r="D2001" s="39"/>
      <c r="E2001" s="39"/>
      <c r="F2001" s="39"/>
      <c r="G2001" s="509" t="e">
        <f t="shared" si="37"/>
        <v>#DIV/0!</v>
      </c>
    </row>
    <row r="2002" spans="1:7" s="622" customFormat="1" ht="12.75" hidden="1">
      <c r="A2002" s="57"/>
      <c r="B2002" s="188"/>
      <c r="C2002" s="521" t="s">
        <v>151</v>
      </c>
      <c r="D2002" s="39"/>
      <c r="E2002" s="39"/>
      <c r="F2002" s="39"/>
      <c r="G2002" s="509" t="e">
        <f t="shared" si="37"/>
        <v>#DIV/0!</v>
      </c>
    </row>
    <row r="2003" spans="1:7" s="622" customFormat="1" ht="12.75" hidden="1">
      <c r="A2003" s="203"/>
      <c r="B2003" s="250"/>
      <c r="C2003" s="571" t="s">
        <v>407</v>
      </c>
      <c r="D2003" s="176">
        <f>SUM(D2004:D2009)</f>
        <v>0</v>
      </c>
      <c r="E2003" s="176">
        <f>SUM(E2004:E2009)</f>
        <v>0</v>
      </c>
      <c r="F2003" s="176">
        <f>SUM(F2004:F2009)</f>
        <v>0</v>
      </c>
      <c r="G2003" s="509" t="e">
        <f t="shared" si="37"/>
        <v>#DIV/0!</v>
      </c>
    </row>
    <row r="2004" spans="1:7" s="622" customFormat="1" ht="12.75" hidden="1">
      <c r="A2004" s="57"/>
      <c r="B2004" s="188"/>
      <c r="C2004" s="521" t="s">
        <v>408</v>
      </c>
      <c r="D2004" s="39"/>
      <c r="E2004" s="172"/>
      <c r="F2004" s="39"/>
      <c r="G2004" s="509" t="e">
        <f t="shared" si="37"/>
        <v>#DIV/0!</v>
      </c>
    </row>
    <row r="2005" spans="1:7" s="622" customFormat="1" ht="12.75" hidden="1">
      <c r="A2005" s="57"/>
      <c r="B2005" s="188"/>
      <c r="C2005" s="521" t="s">
        <v>258</v>
      </c>
      <c r="D2005" s="39"/>
      <c r="E2005" s="172"/>
      <c r="F2005" s="39"/>
      <c r="G2005" s="509" t="e">
        <f t="shared" si="37"/>
        <v>#DIV/0!</v>
      </c>
    </row>
    <row r="2006" spans="1:7" s="622" customFormat="1" ht="12.75" hidden="1">
      <c r="A2006" s="57"/>
      <c r="B2006" s="188"/>
      <c r="C2006" s="521" t="s">
        <v>409</v>
      </c>
      <c r="D2006" s="39"/>
      <c r="E2006" s="172"/>
      <c r="F2006" s="39"/>
      <c r="G2006" s="509" t="e">
        <f t="shared" si="37"/>
        <v>#DIV/0!</v>
      </c>
    </row>
    <row r="2007" spans="1:7" s="622" customFormat="1" ht="12.75" hidden="1">
      <c r="A2007" s="57"/>
      <c r="B2007" s="188"/>
      <c r="C2007" s="324" t="s">
        <v>410</v>
      </c>
      <c r="D2007" s="39"/>
      <c r="E2007" s="172"/>
      <c r="F2007" s="39"/>
      <c r="G2007" s="509" t="e">
        <f t="shared" si="37"/>
        <v>#DIV/0!</v>
      </c>
    </row>
    <row r="2008" spans="1:7" s="622" customFormat="1" ht="12.75" hidden="1">
      <c r="A2008" s="57"/>
      <c r="B2008" s="188"/>
      <c r="C2008" s="521" t="s">
        <v>411</v>
      </c>
      <c r="D2008" s="39"/>
      <c r="E2008" s="39"/>
      <c r="F2008" s="39"/>
      <c r="G2008" s="509" t="e">
        <f t="shared" si="37"/>
        <v>#DIV/0!</v>
      </c>
    </row>
    <row r="2009" spans="1:7" s="622" customFormat="1" ht="12.75" hidden="1">
      <c r="A2009" s="57"/>
      <c r="B2009" s="188"/>
      <c r="C2009" s="325" t="s">
        <v>412</v>
      </c>
      <c r="D2009" s="39"/>
      <c r="E2009" s="39"/>
      <c r="F2009" s="39"/>
      <c r="G2009" s="509" t="e">
        <f t="shared" si="37"/>
        <v>#DIV/0!</v>
      </c>
    </row>
    <row r="2010" spans="1:7" s="622" customFormat="1" ht="12.75" hidden="1">
      <c r="A2010" s="57"/>
      <c r="B2010" s="188"/>
      <c r="C2010" s="326" t="s">
        <v>413</v>
      </c>
      <c r="D2010" s="39"/>
      <c r="E2010" s="39"/>
      <c r="F2010" s="39"/>
      <c r="G2010" s="509" t="e">
        <f t="shared" si="37"/>
        <v>#DIV/0!</v>
      </c>
    </row>
    <row r="2011" spans="1:7" s="622" customFormat="1" ht="12.75" hidden="1">
      <c r="A2011" s="203"/>
      <c r="B2011" s="250"/>
      <c r="C2011" s="571" t="s">
        <v>275</v>
      </c>
      <c r="D2011" s="176">
        <f>SUM(D2012:D2013)</f>
        <v>0</v>
      </c>
      <c r="E2011" s="176">
        <f>SUM(E2012:E2013)</f>
        <v>0</v>
      </c>
      <c r="F2011" s="176">
        <f>SUM(F2012:F2013)</f>
        <v>0</v>
      </c>
      <c r="G2011" s="509" t="e">
        <f t="shared" si="37"/>
        <v>#DIV/0!</v>
      </c>
    </row>
    <row r="2012" spans="1:7" s="622" customFormat="1" ht="12.75" hidden="1">
      <c r="A2012" s="57"/>
      <c r="B2012" s="188"/>
      <c r="C2012" s="521" t="s">
        <v>414</v>
      </c>
      <c r="D2012" s="39"/>
      <c r="E2012" s="172"/>
      <c r="F2012" s="39"/>
      <c r="G2012" s="509" t="e">
        <f t="shared" si="37"/>
        <v>#DIV/0!</v>
      </c>
    </row>
    <row r="2013" spans="1:7" s="622" customFormat="1" ht="12.75" hidden="1">
      <c r="A2013" s="57"/>
      <c r="B2013" s="188"/>
      <c r="C2013" s="521" t="s">
        <v>269</v>
      </c>
      <c r="D2013" s="39"/>
      <c r="E2013" s="39"/>
      <c r="F2013" s="39"/>
      <c r="G2013" s="509" t="e">
        <f t="shared" si="37"/>
        <v>#DIV/0!</v>
      </c>
    </row>
    <row r="2014" spans="1:7" s="622" customFormat="1" ht="24.75" customHeight="1">
      <c r="A2014" s="57"/>
      <c r="B2014" s="188" t="s">
        <v>840</v>
      </c>
      <c r="C2014" s="432" t="s">
        <v>755</v>
      </c>
      <c r="D2014" s="172">
        <f>SUM(D2015)</f>
        <v>0</v>
      </c>
      <c r="E2014" s="172">
        <f>SUM(E2015)</f>
        <v>1000000</v>
      </c>
      <c r="F2014" s="172">
        <v>500000</v>
      </c>
      <c r="G2014" s="509">
        <f t="shared" si="37"/>
        <v>-0.5</v>
      </c>
    </row>
    <row r="2015" spans="1:7" s="622" customFormat="1" ht="12.75" hidden="1">
      <c r="A2015" s="266"/>
      <c r="B2015" s="322"/>
      <c r="C2015" s="437" t="s">
        <v>687</v>
      </c>
      <c r="D2015" s="599">
        <f>SUM(D2017:D2018)</f>
        <v>0</v>
      </c>
      <c r="E2015" s="71">
        <f>SUM(E2017:E2018)</f>
        <v>1000000</v>
      </c>
      <c r="F2015" s="71">
        <f>SUM(F2017:F2018)</f>
        <v>0</v>
      </c>
      <c r="G2015" s="509">
        <f t="shared" si="37"/>
        <v>-1</v>
      </c>
    </row>
    <row r="2016" spans="1:7" s="622" customFormat="1" ht="12.75" hidden="1">
      <c r="A2016" s="266"/>
      <c r="B2016" s="322"/>
      <c r="C2016" s="437" t="s">
        <v>354</v>
      </c>
      <c r="D2016" s="599"/>
      <c r="E2016" s="71"/>
      <c r="F2016" s="71"/>
      <c r="G2016" s="509" t="e">
        <f t="shared" si="37"/>
        <v>#DIV/0!</v>
      </c>
    </row>
    <row r="2017" spans="1:7" s="622" customFormat="1" ht="12.75" hidden="1">
      <c r="A2017" s="266"/>
      <c r="B2017" s="322"/>
      <c r="C2017" s="583" t="s">
        <v>846</v>
      </c>
      <c r="D2017" s="599"/>
      <c r="E2017" s="71">
        <v>1000000</v>
      </c>
      <c r="F2017" s="599"/>
      <c r="G2017" s="509">
        <f t="shared" si="37"/>
        <v>-1</v>
      </c>
    </row>
    <row r="2018" spans="1:7" s="622" customFormat="1" ht="12.75" hidden="1">
      <c r="A2018" s="625"/>
      <c r="B2018" s="322"/>
      <c r="C2018" s="583" t="s">
        <v>153</v>
      </c>
      <c r="D2018" s="384"/>
      <c r="E2018" s="385"/>
      <c r="F2018" s="384"/>
      <c r="G2018" s="509" t="e">
        <f t="shared" si="37"/>
        <v>#DIV/0!</v>
      </c>
    </row>
    <row r="2019" spans="1:7" s="185" customFormat="1" ht="12.75">
      <c r="A2019" s="166" t="s">
        <v>926</v>
      </c>
      <c r="B2019" s="245"/>
      <c r="C2019" s="443" t="s">
        <v>690</v>
      </c>
      <c r="D2019" s="589">
        <f>D2020+D2034+D2130</f>
        <v>5154718.73</v>
      </c>
      <c r="E2019" s="589">
        <f>E2020+E2034+E2130</f>
        <v>5855748.574999999</v>
      </c>
      <c r="F2019" s="589">
        <f>F2020+F2034+F2130</f>
        <v>6304335</v>
      </c>
      <c r="G2019" s="529">
        <f t="shared" si="37"/>
        <v>0.07660616217628517</v>
      </c>
    </row>
    <row r="2020" spans="1:7" s="168" customFormat="1" ht="12.75">
      <c r="A2020" s="57"/>
      <c r="B2020" s="188" t="s">
        <v>838</v>
      </c>
      <c r="C2020" s="521" t="s">
        <v>673</v>
      </c>
      <c r="D2020" s="207">
        <f>SUM(D2021,D2030:D2033)</f>
        <v>3942572.73</v>
      </c>
      <c r="E2020" s="207">
        <f>SUM(E2021,E2030:E2033)</f>
        <v>4294087.574999999</v>
      </c>
      <c r="F2020" s="207">
        <v>4532345</v>
      </c>
      <c r="G2020" s="509">
        <f t="shared" si="37"/>
        <v>0.0554849943878941</v>
      </c>
    </row>
    <row r="2021" spans="1:7" s="626" customFormat="1" ht="12.75" hidden="1">
      <c r="A2021" s="203"/>
      <c r="B2021" s="250"/>
      <c r="C2021" s="571" t="s">
        <v>674</v>
      </c>
      <c r="D2021" s="523">
        <f>SUM(D2022:D2029)</f>
        <v>2953238</v>
      </c>
      <c r="E2021" s="523">
        <f>SUM(E2022:E2029)</f>
        <v>3216545</v>
      </c>
      <c r="F2021" s="523">
        <f>SUM(F2022:F2029)</f>
        <v>3365765</v>
      </c>
      <c r="G2021" s="509">
        <f t="shared" si="37"/>
        <v>0.04639139200601888</v>
      </c>
    </row>
    <row r="2022" spans="1:7" s="168" customFormat="1" ht="12.75" hidden="1">
      <c r="A2022" s="57"/>
      <c r="B2022" s="188"/>
      <c r="C2022" s="286" t="s">
        <v>126</v>
      </c>
      <c r="D2022" s="207">
        <v>1024310</v>
      </c>
      <c r="E2022" s="172">
        <v>1055320</v>
      </c>
      <c r="F2022" s="207">
        <v>1158475</v>
      </c>
      <c r="G2022" s="509">
        <f t="shared" si="37"/>
        <v>0.09774760262290111</v>
      </c>
    </row>
    <row r="2023" spans="1:7" s="168" customFormat="1" ht="12.75" hidden="1">
      <c r="A2023" s="57"/>
      <c r="B2023" s="188"/>
      <c r="C2023" s="286" t="s">
        <v>127</v>
      </c>
      <c r="D2023" s="207">
        <v>1921428</v>
      </c>
      <c r="E2023" s="172">
        <v>2161225</v>
      </c>
      <c r="F2023" s="207">
        <v>2207290</v>
      </c>
      <c r="G2023" s="509">
        <f t="shared" si="37"/>
        <v>0.021314300917303845</v>
      </c>
    </row>
    <row r="2024" spans="1:7" s="168" customFormat="1" ht="12.75" hidden="1">
      <c r="A2024" s="57"/>
      <c r="B2024" s="188"/>
      <c r="C2024" s="286" t="s">
        <v>123</v>
      </c>
      <c r="D2024" s="207"/>
      <c r="E2024" s="207"/>
      <c r="F2024" s="207"/>
      <c r="G2024" s="509" t="e">
        <f t="shared" si="37"/>
        <v>#DIV/0!</v>
      </c>
    </row>
    <row r="2025" spans="1:7" s="168" customFormat="1" ht="12.75" hidden="1">
      <c r="A2025" s="57"/>
      <c r="B2025" s="188"/>
      <c r="C2025" s="286" t="s">
        <v>124</v>
      </c>
      <c r="D2025" s="207"/>
      <c r="E2025" s="207"/>
      <c r="F2025" s="207"/>
      <c r="G2025" s="509" t="e">
        <f t="shared" si="37"/>
        <v>#DIV/0!</v>
      </c>
    </row>
    <row r="2026" spans="1:7" s="168" customFormat="1" ht="12.75" hidden="1">
      <c r="A2026" s="57"/>
      <c r="B2026" s="188"/>
      <c r="C2026" s="286" t="s">
        <v>125</v>
      </c>
      <c r="D2026" s="207"/>
      <c r="E2026" s="207"/>
      <c r="F2026" s="207"/>
      <c r="G2026" s="509" t="e">
        <f t="shared" si="37"/>
        <v>#DIV/0!</v>
      </c>
    </row>
    <row r="2027" spans="1:7" s="168" customFormat="1" ht="12.75" hidden="1">
      <c r="A2027" s="57"/>
      <c r="B2027" s="188"/>
      <c r="C2027" s="286" t="s">
        <v>625</v>
      </c>
      <c r="D2027" s="207"/>
      <c r="E2027" s="207"/>
      <c r="F2027" s="207"/>
      <c r="G2027" s="509" t="e">
        <f t="shared" si="37"/>
        <v>#DIV/0!</v>
      </c>
    </row>
    <row r="2028" spans="1:7" s="168" customFormat="1" ht="12.75" hidden="1">
      <c r="A2028" s="57"/>
      <c r="B2028" s="188"/>
      <c r="C2028" s="286" t="s">
        <v>71</v>
      </c>
      <c r="D2028" s="207">
        <v>7500</v>
      </c>
      <c r="E2028" s="207"/>
      <c r="F2028" s="207"/>
      <c r="G2028" s="509" t="e">
        <f t="shared" si="37"/>
        <v>#DIV/0!</v>
      </c>
    </row>
    <row r="2029" spans="1:7" s="168" customFormat="1" ht="12.75" hidden="1">
      <c r="A2029" s="57"/>
      <c r="B2029" s="188"/>
      <c r="C2029" s="286" t="s">
        <v>128</v>
      </c>
      <c r="D2029" s="207"/>
      <c r="E2029" s="207"/>
      <c r="F2029" s="207"/>
      <c r="G2029" s="509" t="e">
        <f t="shared" si="37"/>
        <v>#DIV/0!</v>
      </c>
    </row>
    <row r="2030" spans="1:7" s="168" customFormat="1" ht="12.75" hidden="1">
      <c r="A2030" s="57"/>
      <c r="B2030" s="188"/>
      <c r="C2030" s="197" t="s">
        <v>72</v>
      </c>
      <c r="D2030" s="207"/>
      <c r="E2030" s="207"/>
      <c r="F2030" s="207"/>
      <c r="G2030" s="509" t="e">
        <f t="shared" si="37"/>
        <v>#DIV/0!</v>
      </c>
    </row>
    <row r="2031" spans="1:7" s="626" customFormat="1" ht="12.75" hidden="1">
      <c r="A2031" s="203"/>
      <c r="B2031" s="250"/>
      <c r="C2031" s="571" t="s">
        <v>675</v>
      </c>
      <c r="D2031" s="523"/>
      <c r="E2031" s="523"/>
      <c r="F2031" s="523"/>
      <c r="G2031" s="509" t="e">
        <f t="shared" si="37"/>
        <v>#DIV/0!</v>
      </c>
    </row>
    <row r="2032" spans="1:7" s="626" customFormat="1" ht="12.75" hidden="1">
      <c r="A2032" s="203"/>
      <c r="B2032" s="250"/>
      <c r="C2032" s="571" t="s">
        <v>676</v>
      </c>
      <c r="D2032" s="523">
        <f>D2021*0.33</f>
        <v>974568.54</v>
      </c>
      <c r="E2032" s="523">
        <f>E2021*0.33</f>
        <v>1061459.85</v>
      </c>
      <c r="F2032" s="523">
        <f>F2021*0.33</f>
        <v>1110702.45</v>
      </c>
      <c r="G2032" s="509">
        <f t="shared" si="37"/>
        <v>0.046391392006018745</v>
      </c>
    </row>
    <row r="2033" spans="1:7" s="626" customFormat="1" ht="12.75" hidden="1">
      <c r="A2033" s="203"/>
      <c r="B2033" s="250"/>
      <c r="C2033" s="571" t="s">
        <v>677</v>
      </c>
      <c r="D2033" s="176">
        <f>D2021*0.005</f>
        <v>14766.19</v>
      </c>
      <c r="E2033" s="176">
        <f>E2021*0.005</f>
        <v>16082.725</v>
      </c>
      <c r="F2033" s="176">
        <f>F2021*0.005</f>
        <v>16828.825</v>
      </c>
      <c r="G2033" s="509">
        <f t="shared" si="37"/>
        <v>0.046391392006018904</v>
      </c>
    </row>
    <row r="2034" spans="1:7" s="168" customFormat="1" ht="12.75">
      <c r="A2034" s="57"/>
      <c r="B2034" s="188" t="s">
        <v>839</v>
      </c>
      <c r="C2034" s="521" t="s">
        <v>678</v>
      </c>
      <c r="D2034" s="207">
        <f>D2035+D2051+D2057+D2066+D2081+D2088+D2096+D2101+D2104+D2109+D2112</f>
        <v>1162146</v>
      </c>
      <c r="E2034" s="207">
        <f>E2035+E2051+E2057+E2066+E2081+E2088+E2096+E2101+E2104+E2109+E2112</f>
        <v>1111661</v>
      </c>
      <c r="F2034" s="207">
        <v>1421990</v>
      </c>
      <c r="G2034" s="509">
        <f t="shared" si="37"/>
        <v>0.2791579447331516</v>
      </c>
    </row>
    <row r="2035" spans="1:7" s="626" customFormat="1" ht="12.75" hidden="1">
      <c r="A2035" s="203"/>
      <c r="B2035" s="250"/>
      <c r="C2035" s="571" t="s">
        <v>940</v>
      </c>
      <c r="D2035" s="523">
        <v>42175</v>
      </c>
      <c r="E2035" s="523">
        <v>43920</v>
      </c>
      <c r="F2035" s="523">
        <f>SUM(F2036:F2050)</f>
        <v>0</v>
      </c>
      <c r="G2035" s="509">
        <f t="shared" si="37"/>
        <v>-1</v>
      </c>
    </row>
    <row r="2036" spans="1:7" s="168" customFormat="1" ht="12.75" hidden="1">
      <c r="A2036" s="57"/>
      <c r="B2036" s="188"/>
      <c r="C2036" s="286" t="s">
        <v>73</v>
      </c>
      <c r="D2036" s="207"/>
      <c r="E2036" s="207"/>
      <c r="F2036" s="207"/>
      <c r="G2036" s="509" t="e">
        <f t="shared" si="37"/>
        <v>#DIV/0!</v>
      </c>
    </row>
    <row r="2037" spans="1:7" s="168" customFormat="1" ht="12.75" hidden="1">
      <c r="A2037" s="57"/>
      <c r="B2037" s="188"/>
      <c r="C2037" s="286" t="s">
        <v>74</v>
      </c>
      <c r="D2037" s="207"/>
      <c r="E2037" s="207"/>
      <c r="F2037" s="207"/>
      <c r="G2037" s="509" t="e">
        <f t="shared" si="37"/>
        <v>#DIV/0!</v>
      </c>
    </row>
    <row r="2038" spans="1:7" s="168" customFormat="1" ht="12.75" hidden="1">
      <c r="A2038" s="57"/>
      <c r="B2038" s="188"/>
      <c r="C2038" s="286" t="s">
        <v>75</v>
      </c>
      <c r="D2038" s="207"/>
      <c r="E2038" s="207"/>
      <c r="F2038" s="207"/>
      <c r="G2038" s="509" t="e">
        <f t="shared" si="37"/>
        <v>#DIV/0!</v>
      </c>
    </row>
    <row r="2039" spans="1:7" s="168" customFormat="1" ht="12.75" hidden="1">
      <c r="A2039" s="57"/>
      <c r="B2039" s="188"/>
      <c r="C2039" s="286" t="s">
        <v>471</v>
      </c>
      <c r="D2039" s="207"/>
      <c r="E2039" s="207"/>
      <c r="F2039" s="207"/>
      <c r="G2039" s="509" t="e">
        <f t="shared" si="37"/>
        <v>#DIV/0!</v>
      </c>
    </row>
    <row r="2040" spans="1:7" s="168" customFormat="1" ht="12.75" hidden="1">
      <c r="A2040" s="57"/>
      <c r="B2040" s="188"/>
      <c r="C2040" s="286" t="s">
        <v>76</v>
      </c>
      <c r="D2040" s="207"/>
      <c r="E2040" s="207"/>
      <c r="F2040" s="207"/>
      <c r="G2040" s="509" t="e">
        <f t="shared" si="37"/>
        <v>#DIV/0!</v>
      </c>
    </row>
    <row r="2041" spans="1:7" s="168" customFormat="1" ht="12.75" hidden="1">
      <c r="A2041" s="57"/>
      <c r="B2041" s="188"/>
      <c r="C2041" s="286" t="s">
        <v>77</v>
      </c>
      <c r="D2041" s="207"/>
      <c r="E2041" s="207"/>
      <c r="F2041" s="207"/>
      <c r="G2041" s="509" t="e">
        <f t="shared" si="37"/>
        <v>#DIV/0!</v>
      </c>
    </row>
    <row r="2042" spans="1:7" s="168" customFormat="1" ht="12.75" hidden="1">
      <c r="A2042" s="57"/>
      <c r="B2042" s="188"/>
      <c r="C2042" s="286" t="s">
        <v>224</v>
      </c>
      <c r="D2042" s="207"/>
      <c r="E2042" s="207"/>
      <c r="F2042" s="207"/>
      <c r="G2042" s="509" t="e">
        <f t="shared" si="37"/>
        <v>#DIV/0!</v>
      </c>
    </row>
    <row r="2043" spans="1:7" s="168" customFormat="1" ht="12.75" hidden="1">
      <c r="A2043" s="57"/>
      <c r="B2043" s="188"/>
      <c r="C2043" s="286" t="s">
        <v>78</v>
      </c>
      <c r="D2043" s="207"/>
      <c r="E2043" s="207"/>
      <c r="F2043" s="207"/>
      <c r="G2043" s="509" t="e">
        <f t="shared" si="37"/>
        <v>#DIV/0!</v>
      </c>
    </row>
    <row r="2044" spans="1:7" s="168" customFormat="1" ht="12.75" hidden="1">
      <c r="A2044" s="57"/>
      <c r="B2044" s="188"/>
      <c r="C2044" s="286" t="s">
        <v>79</v>
      </c>
      <c r="D2044" s="207"/>
      <c r="E2044" s="207"/>
      <c r="F2044" s="207"/>
      <c r="G2044" s="509" t="e">
        <f t="shared" si="37"/>
        <v>#DIV/0!</v>
      </c>
    </row>
    <row r="2045" spans="1:7" s="168" customFormat="1" ht="12.75" hidden="1">
      <c r="A2045" s="57"/>
      <c r="B2045" s="188"/>
      <c r="C2045" s="286" t="s">
        <v>80</v>
      </c>
      <c r="D2045" s="207"/>
      <c r="E2045" s="207"/>
      <c r="F2045" s="207"/>
      <c r="G2045" s="509" t="e">
        <f t="shared" si="37"/>
        <v>#DIV/0!</v>
      </c>
    </row>
    <row r="2046" spans="1:7" s="168" customFormat="1" ht="12.75" hidden="1">
      <c r="A2046" s="57"/>
      <c r="B2046" s="188"/>
      <c r="C2046" s="286" t="s">
        <v>81</v>
      </c>
      <c r="D2046" s="207"/>
      <c r="E2046" s="207"/>
      <c r="F2046" s="207"/>
      <c r="G2046" s="509" t="e">
        <f aca="true" t="shared" si="38" ref="G2046:G2109">(F2046-E2046)/E2046</f>
        <v>#DIV/0!</v>
      </c>
    </row>
    <row r="2047" spans="1:7" s="168" customFormat="1" ht="12.75" hidden="1">
      <c r="A2047" s="57"/>
      <c r="B2047" s="188"/>
      <c r="C2047" s="286" t="s">
        <v>82</v>
      </c>
      <c r="D2047" s="207"/>
      <c r="E2047" s="207"/>
      <c r="F2047" s="207"/>
      <c r="G2047" s="509" t="e">
        <f t="shared" si="38"/>
        <v>#DIV/0!</v>
      </c>
    </row>
    <row r="2048" spans="1:7" s="168" customFormat="1" ht="12.75" hidden="1">
      <c r="A2048" s="57"/>
      <c r="B2048" s="188"/>
      <c r="C2048" s="286" t="s">
        <v>129</v>
      </c>
      <c r="D2048" s="207"/>
      <c r="E2048" s="207"/>
      <c r="F2048" s="207"/>
      <c r="G2048" s="509" t="e">
        <f t="shared" si="38"/>
        <v>#DIV/0!</v>
      </c>
    </row>
    <row r="2049" spans="1:7" s="168" customFormat="1" ht="12.75" hidden="1">
      <c r="A2049" s="57"/>
      <c r="B2049" s="188"/>
      <c r="C2049" s="286" t="s">
        <v>83</v>
      </c>
      <c r="D2049" s="207"/>
      <c r="E2049" s="207"/>
      <c r="F2049" s="207"/>
      <c r="G2049" s="509" t="e">
        <f t="shared" si="38"/>
        <v>#DIV/0!</v>
      </c>
    </row>
    <row r="2050" spans="1:7" s="168" customFormat="1" ht="12.75" hidden="1">
      <c r="A2050" s="57"/>
      <c r="B2050" s="188"/>
      <c r="C2050" s="286" t="s">
        <v>84</v>
      </c>
      <c r="D2050" s="207"/>
      <c r="E2050" s="207"/>
      <c r="F2050" s="207"/>
      <c r="G2050" s="509" t="e">
        <f t="shared" si="38"/>
        <v>#DIV/0!</v>
      </c>
    </row>
    <row r="2051" spans="1:7" s="168" customFormat="1" ht="12.75" hidden="1">
      <c r="A2051" s="57"/>
      <c r="B2051" s="188"/>
      <c r="C2051" s="571" t="s">
        <v>960</v>
      </c>
      <c r="D2051" s="523">
        <v>25000</v>
      </c>
      <c r="E2051" s="523">
        <v>25000</v>
      </c>
      <c r="F2051" s="523">
        <f>SUM(F2052:F2056)</f>
        <v>0</v>
      </c>
      <c r="G2051" s="509">
        <f t="shared" si="38"/>
        <v>-1</v>
      </c>
    </row>
    <row r="2052" spans="1:7" s="168" customFormat="1" ht="12.75" hidden="1">
      <c r="A2052" s="57"/>
      <c r="B2052" s="188"/>
      <c r="C2052" s="286" t="s">
        <v>85</v>
      </c>
      <c r="D2052" s="207"/>
      <c r="E2052" s="207"/>
      <c r="F2052" s="207"/>
      <c r="G2052" s="509" t="e">
        <f t="shared" si="38"/>
        <v>#DIV/0!</v>
      </c>
    </row>
    <row r="2053" spans="1:7" s="168" customFormat="1" ht="12.75" hidden="1">
      <c r="A2053" s="57"/>
      <c r="B2053" s="188"/>
      <c r="C2053" s="286" t="s">
        <v>86</v>
      </c>
      <c r="D2053" s="207"/>
      <c r="E2053" s="207"/>
      <c r="F2053" s="207"/>
      <c r="G2053" s="509" t="e">
        <f t="shared" si="38"/>
        <v>#DIV/0!</v>
      </c>
    </row>
    <row r="2054" spans="1:7" s="168" customFormat="1" ht="12.75" hidden="1">
      <c r="A2054" s="57"/>
      <c r="B2054" s="188"/>
      <c r="C2054" s="286" t="s">
        <v>87</v>
      </c>
      <c r="D2054" s="207"/>
      <c r="E2054" s="207"/>
      <c r="F2054" s="207"/>
      <c r="G2054" s="509" t="e">
        <f t="shared" si="38"/>
        <v>#DIV/0!</v>
      </c>
    </row>
    <row r="2055" spans="1:7" s="168" customFormat="1" ht="12.75" hidden="1">
      <c r="A2055" s="57"/>
      <c r="B2055" s="188"/>
      <c r="C2055" s="286" t="s">
        <v>88</v>
      </c>
      <c r="D2055" s="207"/>
      <c r="E2055" s="207"/>
      <c r="F2055" s="207"/>
      <c r="G2055" s="509" t="e">
        <f t="shared" si="38"/>
        <v>#DIV/0!</v>
      </c>
    </row>
    <row r="2056" spans="1:7" s="168" customFormat="1" ht="12.75" hidden="1">
      <c r="A2056" s="57"/>
      <c r="B2056" s="188"/>
      <c r="C2056" s="286" t="s">
        <v>89</v>
      </c>
      <c r="D2056" s="207"/>
      <c r="E2056" s="207"/>
      <c r="F2056" s="207"/>
      <c r="G2056" s="509" t="e">
        <f t="shared" si="38"/>
        <v>#DIV/0!</v>
      </c>
    </row>
    <row r="2057" spans="1:7" s="626" customFormat="1" ht="12.75" hidden="1">
      <c r="A2057" s="57"/>
      <c r="B2057" s="188"/>
      <c r="C2057" s="571" t="s">
        <v>680</v>
      </c>
      <c r="D2057" s="523">
        <v>44886</v>
      </c>
      <c r="E2057" s="523">
        <v>59301</v>
      </c>
      <c r="F2057" s="523">
        <f>SUM(F2058:F2065)</f>
        <v>0</v>
      </c>
      <c r="G2057" s="509">
        <f t="shared" si="38"/>
        <v>-1</v>
      </c>
    </row>
    <row r="2058" spans="1:7" s="168" customFormat="1" ht="12.75" hidden="1">
      <c r="A2058" s="57"/>
      <c r="B2058" s="188"/>
      <c r="C2058" s="286" t="s">
        <v>943</v>
      </c>
      <c r="D2058" s="207"/>
      <c r="E2058" s="207"/>
      <c r="F2058" s="207"/>
      <c r="G2058" s="509" t="e">
        <f t="shared" si="38"/>
        <v>#DIV/0!</v>
      </c>
    </row>
    <row r="2059" spans="1:7" s="168" customFormat="1" ht="12.75" hidden="1">
      <c r="A2059" s="57"/>
      <c r="B2059" s="188"/>
      <c r="C2059" s="286" t="s">
        <v>368</v>
      </c>
      <c r="D2059" s="207"/>
      <c r="E2059" s="207"/>
      <c r="F2059" s="207"/>
      <c r="G2059" s="509" t="e">
        <f t="shared" si="38"/>
        <v>#DIV/0!</v>
      </c>
    </row>
    <row r="2060" spans="1:7" s="626" customFormat="1" ht="12.75" hidden="1">
      <c r="A2060" s="203"/>
      <c r="B2060" s="250"/>
      <c r="C2060" s="286" t="s">
        <v>90</v>
      </c>
      <c r="D2060" s="523"/>
      <c r="E2060" s="523"/>
      <c r="F2060" s="523"/>
      <c r="G2060" s="509" t="e">
        <f t="shared" si="38"/>
        <v>#DIV/0!</v>
      </c>
    </row>
    <row r="2061" spans="1:7" s="168" customFormat="1" ht="12.75" hidden="1">
      <c r="A2061" s="57"/>
      <c r="B2061" s="188"/>
      <c r="C2061" s="286" t="s">
        <v>130</v>
      </c>
      <c r="D2061" s="207"/>
      <c r="E2061" s="207"/>
      <c r="F2061" s="207"/>
      <c r="G2061" s="509" t="e">
        <f t="shared" si="38"/>
        <v>#DIV/0!</v>
      </c>
    </row>
    <row r="2062" spans="1:7" s="168" customFormat="1" ht="12.75" hidden="1">
      <c r="A2062" s="57"/>
      <c r="B2062" s="188"/>
      <c r="C2062" s="286" t="s">
        <v>941</v>
      </c>
      <c r="D2062" s="207"/>
      <c r="E2062" s="207"/>
      <c r="F2062" s="207"/>
      <c r="G2062" s="509" t="e">
        <f t="shared" si="38"/>
        <v>#DIV/0!</v>
      </c>
    </row>
    <row r="2063" spans="1:7" s="626" customFormat="1" ht="12.75" hidden="1">
      <c r="A2063" s="203"/>
      <c r="B2063" s="250"/>
      <c r="C2063" s="286" t="s">
        <v>131</v>
      </c>
      <c r="D2063" s="523"/>
      <c r="E2063" s="523"/>
      <c r="F2063" s="523"/>
      <c r="G2063" s="509" t="e">
        <f t="shared" si="38"/>
        <v>#DIV/0!</v>
      </c>
    </row>
    <row r="2064" spans="1:7" s="168" customFormat="1" ht="12.75" hidden="1">
      <c r="A2064" s="203"/>
      <c r="B2064" s="250"/>
      <c r="C2064" s="286" t="s">
        <v>942</v>
      </c>
      <c r="D2064" s="207"/>
      <c r="E2064" s="207"/>
      <c r="F2064" s="207"/>
      <c r="G2064" s="509" t="e">
        <f t="shared" si="38"/>
        <v>#DIV/0!</v>
      </c>
    </row>
    <row r="2065" spans="1:7" s="168" customFormat="1" ht="12.75" hidden="1">
      <c r="A2065" s="57"/>
      <c r="B2065" s="188"/>
      <c r="C2065" s="286" t="s">
        <v>472</v>
      </c>
      <c r="D2065" s="207"/>
      <c r="E2065" s="207"/>
      <c r="F2065" s="207"/>
      <c r="G2065" s="509" t="e">
        <f t="shared" si="38"/>
        <v>#DIV/0!</v>
      </c>
    </row>
    <row r="2066" spans="1:7" s="168" customFormat="1" ht="12.75" hidden="1">
      <c r="A2066" s="57"/>
      <c r="B2066" s="188"/>
      <c r="C2066" s="571" t="s">
        <v>681</v>
      </c>
      <c r="D2066" s="523">
        <v>710000</v>
      </c>
      <c r="E2066" s="523">
        <v>660000</v>
      </c>
      <c r="F2066" s="523">
        <f>SUM(F2067:F2080)</f>
        <v>0</v>
      </c>
      <c r="G2066" s="509">
        <f t="shared" si="38"/>
        <v>-1</v>
      </c>
    </row>
    <row r="2067" spans="1:7" s="168" customFormat="1" ht="12.75" hidden="1">
      <c r="A2067" s="203"/>
      <c r="B2067" s="250"/>
      <c r="C2067" s="286" t="s">
        <v>91</v>
      </c>
      <c r="D2067" s="523"/>
      <c r="E2067" s="207"/>
      <c r="F2067" s="207"/>
      <c r="G2067" s="509" t="e">
        <f t="shared" si="38"/>
        <v>#DIV/0!</v>
      </c>
    </row>
    <row r="2068" spans="1:7" s="168" customFormat="1" ht="12.75" hidden="1">
      <c r="A2068" s="57"/>
      <c r="B2068" s="188"/>
      <c r="C2068" s="286" t="s">
        <v>791</v>
      </c>
      <c r="D2068" s="207"/>
      <c r="E2068" s="207"/>
      <c r="F2068" s="207"/>
      <c r="G2068" s="509" t="e">
        <f t="shared" si="38"/>
        <v>#DIV/0!</v>
      </c>
    </row>
    <row r="2069" spans="1:7" s="168" customFormat="1" ht="12.75" hidden="1">
      <c r="A2069" s="57"/>
      <c r="B2069" s="188"/>
      <c r="C2069" s="286" t="s">
        <v>92</v>
      </c>
      <c r="D2069" s="207"/>
      <c r="E2069" s="207"/>
      <c r="F2069" s="207"/>
      <c r="G2069" s="509" t="e">
        <f t="shared" si="38"/>
        <v>#DIV/0!</v>
      </c>
    </row>
    <row r="2070" spans="1:7" s="168" customFormat="1" ht="12.75" hidden="1">
      <c r="A2070" s="57"/>
      <c r="B2070" s="188"/>
      <c r="C2070" s="286" t="s">
        <v>132</v>
      </c>
      <c r="D2070" s="207"/>
      <c r="E2070" s="207"/>
      <c r="F2070" s="207"/>
      <c r="G2070" s="509" t="e">
        <f t="shared" si="38"/>
        <v>#DIV/0!</v>
      </c>
    </row>
    <row r="2071" spans="1:7" s="168" customFormat="1" ht="12.75" hidden="1">
      <c r="A2071" s="57"/>
      <c r="B2071" s="188"/>
      <c r="C2071" s="286" t="s">
        <v>93</v>
      </c>
      <c r="D2071" s="207"/>
      <c r="E2071" s="207"/>
      <c r="F2071" s="207"/>
      <c r="G2071" s="509" t="e">
        <f t="shared" si="38"/>
        <v>#DIV/0!</v>
      </c>
    </row>
    <row r="2072" spans="1:7" s="168" customFormat="1" ht="12.75" hidden="1">
      <c r="A2072" s="57"/>
      <c r="B2072" s="188"/>
      <c r="C2072" s="286" t="s">
        <v>94</v>
      </c>
      <c r="D2072" s="207"/>
      <c r="E2072" s="207"/>
      <c r="F2072" s="207"/>
      <c r="G2072" s="509" t="e">
        <f t="shared" si="38"/>
        <v>#DIV/0!</v>
      </c>
    </row>
    <row r="2073" spans="1:7" s="626" customFormat="1" ht="12.75" hidden="1">
      <c r="A2073" s="57"/>
      <c r="B2073" s="188"/>
      <c r="C2073" s="286" t="s">
        <v>95</v>
      </c>
      <c r="D2073" s="207"/>
      <c r="E2073" s="207"/>
      <c r="F2073" s="207"/>
      <c r="G2073" s="509" t="e">
        <f t="shared" si="38"/>
        <v>#DIV/0!</v>
      </c>
    </row>
    <row r="2074" spans="1:7" s="168" customFormat="1" ht="12.75" hidden="1">
      <c r="A2074" s="57"/>
      <c r="B2074" s="188"/>
      <c r="C2074" s="286" t="s">
        <v>98</v>
      </c>
      <c r="D2074" s="207"/>
      <c r="E2074" s="207"/>
      <c r="F2074" s="207"/>
      <c r="G2074" s="509" t="e">
        <f t="shared" si="38"/>
        <v>#DIV/0!</v>
      </c>
    </row>
    <row r="2075" spans="1:7" s="168" customFormat="1" ht="12.75" hidden="1">
      <c r="A2075" s="57"/>
      <c r="B2075" s="188"/>
      <c r="C2075" s="286" t="s">
        <v>96</v>
      </c>
      <c r="D2075" s="207"/>
      <c r="E2075" s="207"/>
      <c r="F2075" s="207"/>
      <c r="G2075" s="509" t="e">
        <f t="shared" si="38"/>
        <v>#DIV/0!</v>
      </c>
    </row>
    <row r="2076" spans="1:7" s="168" customFormat="1" ht="12.75" hidden="1">
      <c r="A2076" s="57"/>
      <c r="B2076" s="188"/>
      <c r="C2076" s="286" t="s">
        <v>97</v>
      </c>
      <c r="D2076" s="207"/>
      <c r="E2076" s="207"/>
      <c r="F2076" s="207"/>
      <c r="G2076" s="509" t="e">
        <f t="shared" si="38"/>
        <v>#DIV/0!</v>
      </c>
    </row>
    <row r="2077" spans="1:7" s="168" customFormat="1" ht="12.75" hidden="1">
      <c r="A2077" s="203"/>
      <c r="B2077" s="250"/>
      <c r="C2077" s="286" t="s">
        <v>115</v>
      </c>
      <c r="D2077" s="523"/>
      <c r="E2077" s="207"/>
      <c r="F2077" s="207"/>
      <c r="G2077" s="509" t="e">
        <f t="shared" si="38"/>
        <v>#DIV/0!</v>
      </c>
    </row>
    <row r="2078" spans="1:7" s="168" customFormat="1" ht="12.75" hidden="1">
      <c r="A2078" s="57"/>
      <c r="B2078" s="188"/>
      <c r="C2078" s="521" t="s">
        <v>133</v>
      </c>
      <c r="D2078" s="207"/>
      <c r="E2078" s="207"/>
      <c r="F2078" s="207"/>
      <c r="G2078" s="509" t="e">
        <f t="shared" si="38"/>
        <v>#DIV/0!</v>
      </c>
    </row>
    <row r="2079" spans="1:7" s="626" customFormat="1" ht="12.75" hidden="1">
      <c r="A2079" s="57"/>
      <c r="B2079" s="188"/>
      <c r="C2079" s="521" t="s">
        <v>134</v>
      </c>
      <c r="D2079" s="207"/>
      <c r="E2079" s="207"/>
      <c r="F2079" s="207"/>
      <c r="G2079" s="509" t="e">
        <f t="shared" si="38"/>
        <v>#DIV/0!</v>
      </c>
    </row>
    <row r="2080" spans="1:7" s="168" customFormat="1" ht="12.75" hidden="1">
      <c r="A2080" s="57"/>
      <c r="B2080" s="188"/>
      <c r="C2080" s="521" t="s">
        <v>473</v>
      </c>
      <c r="D2080" s="207"/>
      <c r="E2080" s="207"/>
      <c r="F2080" s="207"/>
      <c r="G2080" s="509" t="e">
        <f t="shared" si="38"/>
        <v>#DIV/0!</v>
      </c>
    </row>
    <row r="2081" spans="1:7" s="168" customFormat="1" ht="12.75" hidden="1">
      <c r="A2081" s="57"/>
      <c r="B2081" s="188"/>
      <c r="C2081" s="571" t="s">
        <v>682</v>
      </c>
      <c r="D2081" s="523">
        <v>10000</v>
      </c>
      <c r="E2081" s="523">
        <v>10000</v>
      </c>
      <c r="F2081" s="523">
        <f>SUM(F2082:F2087)</f>
        <v>0</v>
      </c>
      <c r="G2081" s="509">
        <f t="shared" si="38"/>
        <v>-1</v>
      </c>
    </row>
    <row r="2082" spans="1:7" s="168" customFormat="1" ht="12.75" hidden="1">
      <c r="A2082" s="57"/>
      <c r="B2082" s="188"/>
      <c r="C2082" s="286" t="s">
        <v>116</v>
      </c>
      <c r="D2082" s="207"/>
      <c r="E2082" s="207"/>
      <c r="F2082" s="207"/>
      <c r="G2082" s="509" t="e">
        <f t="shared" si="38"/>
        <v>#DIV/0!</v>
      </c>
    </row>
    <row r="2083" spans="1:7" s="168" customFormat="1" ht="12.75" hidden="1">
      <c r="A2083" s="57"/>
      <c r="B2083" s="188"/>
      <c r="C2083" s="286" t="s">
        <v>117</v>
      </c>
      <c r="D2083" s="207"/>
      <c r="E2083" s="207"/>
      <c r="F2083" s="207"/>
      <c r="G2083" s="509" t="e">
        <f t="shared" si="38"/>
        <v>#DIV/0!</v>
      </c>
    </row>
    <row r="2084" spans="1:7" s="168" customFormat="1" ht="12.75" hidden="1">
      <c r="A2084" s="203"/>
      <c r="B2084" s="250"/>
      <c r="C2084" s="286" t="s">
        <v>118</v>
      </c>
      <c r="D2084" s="523"/>
      <c r="E2084" s="523"/>
      <c r="F2084" s="523"/>
      <c r="G2084" s="509" t="e">
        <f t="shared" si="38"/>
        <v>#DIV/0!</v>
      </c>
    </row>
    <row r="2085" spans="1:7" s="626" customFormat="1" ht="12.75" hidden="1">
      <c r="A2085" s="57"/>
      <c r="B2085" s="188"/>
      <c r="C2085" s="286" t="s">
        <v>119</v>
      </c>
      <c r="D2085" s="207"/>
      <c r="E2085" s="207"/>
      <c r="F2085" s="207"/>
      <c r="G2085" s="509" t="e">
        <f t="shared" si="38"/>
        <v>#DIV/0!</v>
      </c>
    </row>
    <row r="2086" spans="1:7" s="168" customFormat="1" ht="12.75" hidden="1">
      <c r="A2086" s="57"/>
      <c r="B2086" s="188"/>
      <c r="C2086" s="286" t="s">
        <v>135</v>
      </c>
      <c r="D2086" s="207"/>
      <c r="E2086" s="207"/>
      <c r="F2086" s="207"/>
      <c r="G2086" s="509" t="e">
        <f t="shared" si="38"/>
        <v>#DIV/0!</v>
      </c>
    </row>
    <row r="2087" spans="1:7" s="168" customFormat="1" ht="12.75" hidden="1">
      <c r="A2087" s="57"/>
      <c r="B2087" s="188"/>
      <c r="C2087" s="286" t="s">
        <v>120</v>
      </c>
      <c r="D2087" s="207"/>
      <c r="E2087" s="207"/>
      <c r="F2087" s="207"/>
      <c r="G2087" s="509" t="e">
        <f t="shared" si="38"/>
        <v>#DIV/0!</v>
      </c>
    </row>
    <row r="2088" spans="1:7" s="168" customFormat="1" ht="12.75" hidden="1">
      <c r="A2088" s="57"/>
      <c r="B2088" s="188"/>
      <c r="C2088" s="571" t="s">
        <v>683</v>
      </c>
      <c r="D2088" s="523">
        <v>22500</v>
      </c>
      <c r="E2088" s="523">
        <v>25000</v>
      </c>
      <c r="F2088" s="523">
        <f>SUM(F2089:F2095)</f>
        <v>0</v>
      </c>
      <c r="G2088" s="509">
        <f t="shared" si="38"/>
        <v>-1</v>
      </c>
    </row>
    <row r="2089" spans="1:7" s="168" customFormat="1" ht="12.75" hidden="1">
      <c r="A2089" s="57"/>
      <c r="B2089" s="188"/>
      <c r="C2089" s="286" t="s">
        <v>136</v>
      </c>
      <c r="D2089" s="207"/>
      <c r="E2089" s="207"/>
      <c r="F2089" s="207"/>
      <c r="G2089" s="509" t="e">
        <f t="shared" si="38"/>
        <v>#DIV/0!</v>
      </c>
    </row>
    <row r="2090" spans="1:7" s="168" customFormat="1" ht="12.75" hidden="1">
      <c r="A2090" s="57"/>
      <c r="B2090" s="188"/>
      <c r="C2090" s="286" t="s">
        <v>371</v>
      </c>
      <c r="D2090" s="39"/>
      <c r="E2090" s="39"/>
      <c r="F2090" s="39"/>
      <c r="G2090" s="509" t="e">
        <f t="shared" si="38"/>
        <v>#DIV/0!</v>
      </c>
    </row>
    <row r="2091" spans="1:7" s="168" customFormat="1" ht="12.75" hidden="1">
      <c r="A2091" s="203"/>
      <c r="B2091" s="250"/>
      <c r="C2091" s="286" t="s">
        <v>137</v>
      </c>
      <c r="D2091" s="523"/>
      <c r="E2091" s="523"/>
      <c r="F2091" s="523"/>
      <c r="G2091" s="509" t="e">
        <f t="shared" si="38"/>
        <v>#DIV/0!</v>
      </c>
    </row>
    <row r="2092" spans="1:7" s="626" customFormat="1" ht="12.75" hidden="1">
      <c r="A2092" s="57"/>
      <c r="B2092" s="188"/>
      <c r="C2092" s="286" t="s">
        <v>138</v>
      </c>
      <c r="D2092" s="207"/>
      <c r="E2092" s="207"/>
      <c r="F2092" s="207"/>
      <c r="G2092" s="509" t="e">
        <f t="shared" si="38"/>
        <v>#DIV/0!</v>
      </c>
    </row>
    <row r="2093" spans="1:7" s="626" customFormat="1" ht="12.75" hidden="1">
      <c r="A2093" s="57"/>
      <c r="B2093" s="188"/>
      <c r="C2093" s="286" t="s">
        <v>954</v>
      </c>
      <c r="D2093" s="207"/>
      <c r="E2093" s="207"/>
      <c r="F2093" s="207"/>
      <c r="G2093" s="509" t="e">
        <f t="shared" si="38"/>
        <v>#DIV/0!</v>
      </c>
    </row>
    <row r="2094" spans="1:7" s="168" customFormat="1" ht="12.75" hidden="1">
      <c r="A2094" s="57"/>
      <c r="B2094" s="188"/>
      <c r="C2094" s="286" t="s">
        <v>139</v>
      </c>
      <c r="D2094" s="207"/>
      <c r="E2094" s="207"/>
      <c r="F2094" s="207"/>
      <c r="G2094" s="509" t="e">
        <f t="shared" si="38"/>
        <v>#DIV/0!</v>
      </c>
    </row>
    <row r="2095" spans="1:7" s="168" customFormat="1" ht="12.75" hidden="1">
      <c r="A2095" s="57"/>
      <c r="B2095" s="188"/>
      <c r="C2095" s="286" t="s">
        <v>140</v>
      </c>
      <c r="D2095" s="207"/>
      <c r="E2095" s="207"/>
      <c r="F2095" s="207"/>
      <c r="G2095" s="509" t="e">
        <f t="shared" si="38"/>
        <v>#DIV/0!</v>
      </c>
    </row>
    <row r="2096" spans="1:7" s="168" customFormat="1" ht="12.75" hidden="1">
      <c r="A2096" s="57"/>
      <c r="B2096" s="188"/>
      <c r="C2096" s="571" t="s">
        <v>684</v>
      </c>
      <c r="D2096" s="523">
        <v>30125</v>
      </c>
      <c r="E2096" s="523">
        <v>43920</v>
      </c>
      <c r="F2096" s="523">
        <f>SUM(F2097:F2100)</f>
        <v>0</v>
      </c>
      <c r="G2096" s="509">
        <f t="shared" si="38"/>
        <v>-1</v>
      </c>
    </row>
    <row r="2097" spans="1:7" s="168" customFormat="1" ht="12.75" hidden="1">
      <c r="A2097" s="57"/>
      <c r="B2097" s="188"/>
      <c r="C2097" s="286" t="s">
        <v>121</v>
      </c>
      <c r="D2097" s="207"/>
      <c r="E2097" s="207"/>
      <c r="F2097" s="207"/>
      <c r="G2097" s="509" t="e">
        <f t="shared" si="38"/>
        <v>#DIV/0!</v>
      </c>
    </row>
    <row r="2098" spans="1:7" s="168" customFormat="1" ht="12.75" hidden="1">
      <c r="A2098" s="203"/>
      <c r="B2098" s="250"/>
      <c r="C2098" s="286" t="s">
        <v>141</v>
      </c>
      <c r="D2098" s="523"/>
      <c r="E2098" s="523"/>
      <c r="F2098" s="523"/>
      <c r="G2098" s="509" t="e">
        <f t="shared" si="38"/>
        <v>#DIV/0!</v>
      </c>
    </row>
    <row r="2099" spans="1:7" s="626" customFormat="1" ht="12.75" hidden="1">
      <c r="A2099" s="203"/>
      <c r="B2099" s="250"/>
      <c r="C2099" s="286" t="s">
        <v>122</v>
      </c>
      <c r="D2099" s="523"/>
      <c r="E2099" s="523"/>
      <c r="F2099" s="523"/>
      <c r="G2099" s="509" t="e">
        <f t="shared" si="38"/>
        <v>#DIV/0!</v>
      </c>
    </row>
    <row r="2100" spans="1:7" s="168" customFormat="1" ht="12.75" hidden="1">
      <c r="A2100" s="57"/>
      <c r="B2100" s="188"/>
      <c r="C2100" s="521" t="s">
        <v>142</v>
      </c>
      <c r="D2100" s="207"/>
      <c r="E2100" s="207"/>
      <c r="F2100" s="207"/>
      <c r="G2100" s="509" t="e">
        <f t="shared" si="38"/>
        <v>#DIV/0!</v>
      </c>
    </row>
    <row r="2101" spans="1:7" s="168" customFormat="1" ht="12.75" hidden="1">
      <c r="A2101" s="57"/>
      <c r="B2101" s="188"/>
      <c r="C2101" s="571" t="s">
        <v>946</v>
      </c>
      <c r="D2101" s="523">
        <v>12050</v>
      </c>
      <c r="E2101" s="523">
        <v>0</v>
      </c>
      <c r="F2101" s="523">
        <v>0</v>
      </c>
      <c r="G2101" s="509" t="e">
        <f t="shared" si="38"/>
        <v>#DIV/0!</v>
      </c>
    </row>
    <row r="2102" spans="1:7" s="168" customFormat="1" ht="12.75" hidden="1">
      <c r="A2102" s="57"/>
      <c r="B2102" s="188"/>
      <c r="C2102" s="521" t="s">
        <v>372</v>
      </c>
      <c r="D2102" s="523"/>
      <c r="E2102" s="523"/>
      <c r="F2102" s="523"/>
      <c r="G2102" s="509" t="e">
        <f t="shared" si="38"/>
        <v>#DIV/0!</v>
      </c>
    </row>
    <row r="2103" spans="1:7" s="168" customFormat="1" ht="12.75" hidden="1">
      <c r="A2103" s="57"/>
      <c r="B2103" s="188"/>
      <c r="C2103" s="521" t="s">
        <v>373</v>
      </c>
      <c r="D2103" s="523"/>
      <c r="E2103" s="523"/>
      <c r="F2103" s="523"/>
      <c r="G2103" s="509" t="e">
        <f t="shared" si="38"/>
        <v>#DIV/0!</v>
      </c>
    </row>
    <row r="2104" spans="1:7" s="168" customFormat="1" ht="12.75" hidden="1">
      <c r="A2104" s="57"/>
      <c r="B2104" s="188"/>
      <c r="C2104" s="571" t="s">
        <v>685</v>
      </c>
      <c r="D2104" s="523">
        <f>SUM(D2105:D2108)</f>
        <v>175800</v>
      </c>
      <c r="E2104" s="523">
        <f>SUM(E2105:E2108)</f>
        <v>141500</v>
      </c>
      <c r="F2104" s="523">
        <v>0</v>
      </c>
      <c r="G2104" s="509">
        <f t="shared" si="38"/>
        <v>-1</v>
      </c>
    </row>
    <row r="2105" spans="1:7" s="168" customFormat="1" ht="12.75" hidden="1">
      <c r="A2105" s="57"/>
      <c r="B2105" s="188"/>
      <c r="C2105" s="521" t="s">
        <v>144</v>
      </c>
      <c r="D2105" s="207"/>
      <c r="E2105" s="207"/>
      <c r="F2105" s="207"/>
      <c r="G2105" s="509" t="e">
        <f t="shared" si="38"/>
        <v>#DIV/0!</v>
      </c>
    </row>
    <row r="2106" spans="1:7" s="168" customFormat="1" ht="12.75" hidden="1">
      <c r="A2106" s="57"/>
      <c r="B2106" s="188"/>
      <c r="C2106" s="521" t="s">
        <v>143</v>
      </c>
      <c r="D2106" s="207">
        <v>103000</v>
      </c>
      <c r="E2106" s="207">
        <v>106500</v>
      </c>
      <c r="F2106" s="207"/>
      <c r="G2106" s="509">
        <f t="shared" si="38"/>
        <v>-1</v>
      </c>
    </row>
    <row r="2107" spans="1:7" s="168" customFormat="1" ht="12.75" hidden="1">
      <c r="A2107" s="203"/>
      <c r="B2107" s="250"/>
      <c r="C2107" s="521" t="s">
        <v>145</v>
      </c>
      <c r="D2107" s="207"/>
      <c r="E2107" s="207">
        <v>35000</v>
      </c>
      <c r="F2107" s="207"/>
      <c r="G2107" s="509">
        <f t="shared" si="38"/>
        <v>-1</v>
      </c>
    </row>
    <row r="2108" spans="1:7" s="185" customFormat="1" ht="12.75" hidden="1">
      <c r="A2108" s="57"/>
      <c r="B2108" s="188"/>
      <c r="C2108" s="521" t="s">
        <v>686</v>
      </c>
      <c r="D2108" s="207">
        <v>72800</v>
      </c>
      <c r="E2108" s="207"/>
      <c r="F2108" s="207"/>
      <c r="G2108" s="509" t="e">
        <f t="shared" si="38"/>
        <v>#DIV/0!</v>
      </c>
    </row>
    <row r="2109" spans="1:7" s="168" customFormat="1" ht="12.75" hidden="1">
      <c r="A2109" s="203"/>
      <c r="B2109" s="250"/>
      <c r="C2109" s="571" t="s">
        <v>156</v>
      </c>
      <c r="D2109" s="523">
        <f>SUM(D2110:D2111)</f>
        <v>2500</v>
      </c>
      <c r="E2109" s="523">
        <f>SUM(E2110:E2111)</f>
        <v>6000</v>
      </c>
      <c r="F2109" s="523">
        <v>0</v>
      </c>
      <c r="G2109" s="509">
        <f t="shared" si="38"/>
        <v>-1</v>
      </c>
    </row>
    <row r="2110" spans="1:7" s="168" customFormat="1" ht="12.75" hidden="1">
      <c r="A2110" s="203"/>
      <c r="B2110" s="250"/>
      <c r="C2110" s="521" t="s">
        <v>147</v>
      </c>
      <c r="D2110" s="207">
        <v>2500</v>
      </c>
      <c r="E2110" s="207">
        <v>6000</v>
      </c>
      <c r="F2110" s="207"/>
      <c r="G2110" s="509">
        <f aca="true" t="shared" si="39" ref="G2110:G2173">(F2110-E2110)/E2110</f>
        <v>-1</v>
      </c>
    </row>
    <row r="2111" spans="1:7" s="622" customFormat="1" ht="12.75" hidden="1">
      <c r="A2111" s="57"/>
      <c r="B2111" s="188"/>
      <c r="C2111" s="521" t="s">
        <v>273</v>
      </c>
      <c r="D2111" s="39"/>
      <c r="E2111" s="39"/>
      <c r="F2111" s="39"/>
      <c r="G2111" s="509" t="e">
        <f t="shared" si="39"/>
        <v>#DIV/0!</v>
      </c>
    </row>
    <row r="2112" spans="1:7" s="622" customFormat="1" ht="12.75" hidden="1">
      <c r="A2112" s="57"/>
      <c r="B2112" s="188"/>
      <c r="C2112" s="571" t="s">
        <v>626</v>
      </c>
      <c r="D2112" s="523">
        <f>SUM(D2114:D2117)</f>
        <v>87110</v>
      </c>
      <c r="E2112" s="523">
        <f>SUM(E2113:E2117)</f>
        <v>97020</v>
      </c>
      <c r="F2112" s="523">
        <f>SUM(F2114:F2117)</f>
        <v>0</v>
      </c>
      <c r="G2112" s="509">
        <f t="shared" si="39"/>
        <v>-1</v>
      </c>
    </row>
    <row r="2113" spans="1:7" s="622" customFormat="1" ht="12.75" hidden="1">
      <c r="A2113" s="57"/>
      <c r="B2113" s="188"/>
      <c r="C2113" s="521" t="s">
        <v>474</v>
      </c>
      <c r="D2113" s="207"/>
      <c r="E2113" s="207">
        <v>70180</v>
      </c>
      <c r="F2113" s="207"/>
      <c r="G2113" s="509">
        <f t="shared" si="39"/>
        <v>-1</v>
      </c>
    </row>
    <row r="2114" spans="1:7" s="622" customFormat="1" ht="12.75" hidden="1">
      <c r="A2114" s="57"/>
      <c r="B2114" s="188"/>
      <c r="C2114" s="521" t="s">
        <v>149</v>
      </c>
      <c r="D2114" s="207">
        <v>61805</v>
      </c>
      <c r="E2114" s="207"/>
      <c r="F2114" s="207"/>
      <c r="G2114" s="509" t="e">
        <f t="shared" si="39"/>
        <v>#DIV/0!</v>
      </c>
    </row>
    <row r="2115" spans="1:7" s="622" customFormat="1" ht="12.75" hidden="1">
      <c r="A2115" s="57"/>
      <c r="B2115" s="188"/>
      <c r="C2115" s="521" t="s">
        <v>944</v>
      </c>
      <c r="D2115" s="207">
        <v>25305</v>
      </c>
      <c r="E2115" s="172">
        <v>26840</v>
      </c>
      <c r="F2115" s="207"/>
      <c r="G2115" s="509">
        <f t="shared" si="39"/>
        <v>-1</v>
      </c>
    </row>
    <row r="2116" spans="1:7" s="622" customFormat="1" ht="12.75" hidden="1">
      <c r="A2116" s="57"/>
      <c r="B2116" s="188"/>
      <c r="C2116" s="521" t="s">
        <v>150</v>
      </c>
      <c r="D2116" s="207"/>
      <c r="E2116" s="207"/>
      <c r="F2116" s="207"/>
      <c r="G2116" s="509" t="e">
        <f t="shared" si="39"/>
        <v>#DIV/0!</v>
      </c>
    </row>
    <row r="2117" spans="1:7" s="622" customFormat="1" ht="12.75" hidden="1">
      <c r="A2117" s="203"/>
      <c r="B2117" s="250"/>
      <c r="C2117" s="521" t="s">
        <v>151</v>
      </c>
      <c r="D2117" s="207"/>
      <c r="E2117" s="172"/>
      <c r="F2117" s="523"/>
      <c r="G2117" s="509" t="e">
        <f t="shared" si="39"/>
        <v>#DIV/0!</v>
      </c>
    </row>
    <row r="2118" spans="1:7" s="622" customFormat="1" ht="12.75" hidden="1">
      <c r="A2118" s="57"/>
      <c r="B2118" s="188"/>
      <c r="C2118" s="571" t="s">
        <v>375</v>
      </c>
      <c r="D2118" s="176">
        <f>SUM(D2119:D2123)</f>
        <v>0</v>
      </c>
      <c r="E2118" s="176">
        <f>SUM(E2119:E2124)</f>
        <v>0</v>
      </c>
      <c r="F2118" s="176">
        <f>SUM(F2119:F2124)</f>
        <v>0</v>
      </c>
      <c r="G2118" s="509" t="e">
        <f t="shared" si="39"/>
        <v>#DIV/0!</v>
      </c>
    </row>
    <row r="2119" spans="1:7" s="622" customFormat="1" ht="12.75" hidden="1">
      <c r="A2119" s="57"/>
      <c r="B2119" s="188"/>
      <c r="C2119" s="521" t="s">
        <v>376</v>
      </c>
      <c r="D2119" s="39"/>
      <c r="E2119" s="172"/>
      <c r="F2119" s="39"/>
      <c r="G2119" s="509" t="e">
        <f t="shared" si="39"/>
        <v>#DIV/0!</v>
      </c>
    </row>
    <row r="2120" spans="1:7" s="622" customFormat="1" ht="12.75" hidden="1">
      <c r="A2120" s="57"/>
      <c r="B2120" s="188"/>
      <c r="C2120" s="521" t="s">
        <v>377</v>
      </c>
      <c r="D2120" s="39"/>
      <c r="E2120" s="39"/>
      <c r="F2120" s="39"/>
      <c r="G2120" s="509" t="e">
        <f t="shared" si="39"/>
        <v>#DIV/0!</v>
      </c>
    </row>
    <row r="2121" spans="1:7" s="622" customFormat="1" ht="12.75" hidden="1">
      <c r="A2121" s="57"/>
      <c r="B2121" s="188"/>
      <c r="C2121" s="521" t="s">
        <v>378</v>
      </c>
      <c r="D2121" s="39"/>
      <c r="E2121" s="172"/>
      <c r="F2121" s="39"/>
      <c r="G2121" s="509" t="e">
        <f t="shared" si="39"/>
        <v>#DIV/0!</v>
      </c>
    </row>
    <row r="2122" spans="1:7" s="622" customFormat="1" ht="12.75" hidden="1">
      <c r="A2122" s="57"/>
      <c r="B2122" s="188"/>
      <c r="C2122" s="521" t="s">
        <v>379</v>
      </c>
      <c r="D2122" s="39"/>
      <c r="E2122" s="39"/>
      <c r="F2122" s="39"/>
      <c r="G2122" s="509" t="e">
        <f t="shared" si="39"/>
        <v>#DIV/0!</v>
      </c>
    </row>
    <row r="2123" spans="1:7" s="622" customFormat="1" ht="12.75" hidden="1">
      <c r="A2123" s="57"/>
      <c r="B2123" s="188"/>
      <c r="C2123" s="521" t="s">
        <v>380</v>
      </c>
      <c r="D2123" s="39"/>
      <c r="E2123" s="39"/>
      <c r="F2123" s="39"/>
      <c r="G2123" s="509" t="e">
        <f t="shared" si="39"/>
        <v>#DIV/0!</v>
      </c>
    </row>
    <row r="2124" spans="1:7" s="622" customFormat="1" ht="12.75" hidden="1">
      <c r="A2124" s="57"/>
      <c r="B2124" s="188"/>
      <c r="C2124" s="521" t="s">
        <v>381</v>
      </c>
      <c r="D2124" s="39"/>
      <c r="E2124" s="39"/>
      <c r="F2124" s="39"/>
      <c r="G2124" s="509" t="e">
        <f t="shared" si="39"/>
        <v>#DIV/0!</v>
      </c>
    </row>
    <row r="2125" spans="1:7" s="622" customFormat="1" ht="12.75" hidden="1">
      <c r="A2125" s="57"/>
      <c r="B2125" s="188"/>
      <c r="C2125" s="571" t="s">
        <v>382</v>
      </c>
      <c r="D2125" s="176"/>
      <c r="E2125" s="39"/>
      <c r="F2125" s="39"/>
      <c r="G2125" s="509" t="e">
        <f t="shared" si="39"/>
        <v>#DIV/0!</v>
      </c>
    </row>
    <row r="2126" spans="1:7" s="622" customFormat="1" ht="12.75" hidden="1">
      <c r="A2126" s="57"/>
      <c r="B2126" s="188"/>
      <c r="C2126" s="571" t="s">
        <v>475</v>
      </c>
      <c r="D2126" s="176"/>
      <c r="E2126" s="176"/>
      <c r="F2126" s="39"/>
      <c r="G2126" s="509" t="e">
        <f t="shared" si="39"/>
        <v>#DIV/0!</v>
      </c>
    </row>
    <row r="2127" spans="1:7" s="622" customFormat="1" ht="12.75" hidden="1">
      <c r="A2127" s="57"/>
      <c r="B2127" s="188"/>
      <c r="C2127" s="571" t="s">
        <v>275</v>
      </c>
      <c r="D2127" s="176"/>
      <c r="E2127" s="176"/>
      <c r="F2127" s="176"/>
      <c r="G2127" s="509" t="e">
        <f t="shared" si="39"/>
        <v>#DIV/0!</v>
      </c>
    </row>
    <row r="2128" spans="1:7" s="622" customFormat="1" ht="12.75" hidden="1">
      <c r="A2128" s="57"/>
      <c r="B2128" s="188"/>
      <c r="C2128" s="521" t="s">
        <v>383</v>
      </c>
      <c r="D2128" s="176"/>
      <c r="E2128" s="176"/>
      <c r="F2128" s="176"/>
      <c r="G2128" s="509" t="e">
        <f t="shared" si="39"/>
        <v>#DIV/0!</v>
      </c>
    </row>
    <row r="2129" spans="1:7" s="622" customFormat="1" ht="12.75" hidden="1">
      <c r="A2129" s="57"/>
      <c r="B2129" s="188"/>
      <c r="C2129" s="521" t="s">
        <v>384</v>
      </c>
      <c r="D2129" s="176"/>
      <c r="E2129" s="176"/>
      <c r="F2129" s="176"/>
      <c r="G2129" s="509" t="e">
        <f t="shared" si="39"/>
        <v>#DIV/0!</v>
      </c>
    </row>
    <row r="2130" spans="1:7" s="622" customFormat="1" ht="24" customHeight="1">
      <c r="A2130" s="57"/>
      <c r="B2130" s="188" t="s">
        <v>840</v>
      </c>
      <c r="C2130" s="432" t="s">
        <v>754</v>
      </c>
      <c r="D2130" s="172">
        <f>SUM(D2131)</f>
        <v>50000</v>
      </c>
      <c r="E2130" s="172">
        <f>SUM(E2131)</f>
        <v>450000</v>
      </c>
      <c r="F2130" s="172">
        <v>350000</v>
      </c>
      <c r="G2130" s="509">
        <f t="shared" si="39"/>
        <v>-0.2222222222222222</v>
      </c>
    </row>
    <row r="2131" spans="1:7" s="622" customFormat="1" ht="12.75" hidden="1">
      <c r="A2131" s="55"/>
      <c r="B2131" s="255"/>
      <c r="C2131" s="443" t="s">
        <v>687</v>
      </c>
      <c r="D2131" s="627">
        <f>SUM(D2132:D2133)</f>
        <v>50000</v>
      </c>
      <c r="E2131" s="628">
        <f>SUM(E2132:E2137)</f>
        <v>450000</v>
      </c>
      <c r="F2131" s="628">
        <f>SUM(F2132:F2133)</f>
        <v>0</v>
      </c>
      <c r="G2131" s="509">
        <f t="shared" si="39"/>
        <v>-1</v>
      </c>
    </row>
    <row r="2132" spans="1:7" s="622" customFormat="1" ht="12.75" hidden="1">
      <c r="A2132" s="418"/>
      <c r="B2132" s="188"/>
      <c r="C2132" s="583" t="s">
        <v>476</v>
      </c>
      <c r="D2132" s="629">
        <v>50000</v>
      </c>
      <c r="E2132" s="624"/>
      <c r="F2132" s="547"/>
      <c r="G2132" s="509" t="e">
        <f t="shared" si="39"/>
        <v>#DIV/0!</v>
      </c>
    </row>
    <row r="2133" spans="1:7" s="622" customFormat="1" ht="12.75" hidden="1">
      <c r="A2133" s="418"/>
      <c r="B2133" s="188"/>
      <c r="C2133" s="583" t="s">
        <v>477</v>
      </c>
      <c r="D2133" s="629"/>
      <c r="E2133" s="624">
        <v>53000</v>
      </c>
      <c r="F2133" s="547"/>
      <c r="G2133" s="509">
        <f t="shared" si="39"/>
        <v>-1</v>
      </c>
    </row>
    <row r="2134" spans="1:7" s="622" customFormat="1" ht="12.75" hidden="1">
      <c r="A2134" s="325"/>
      <c r="B2134" s="578"/>
      <c r="C2134" s="583" t="s">
        <v>478</v>
      </c>
      <c r="D2134" s="629"/>
      <c r="E2134" s="624">
        <v>200000</v>
      </c>
      <c r="F2134" s="614"/>
      <c r="G2134" s="509">
        <f t="shared" si="39"/>
        <v>-1</v>
      </c>
    </row>
    <row r="2135" spans="1:7" s="622" customFormat="1" ht="12.75" hidden="1">
      <c r="A2135" s="325"/>
      <c r="B2135" s="578"/>
      <c r="C2135" s="583" t="s">
        <v>479</v>
      </c>
      <c r="D2135" s="629"/>
      <c r="E2135" s="624">
        <v>58000</v>
      </c>
      <c r="F2135" s="614"/>
      <c r="G2135" s="509">
        <f t="shared" si="39"/>
        <v>-1</v>
      </c>
    </row>
    <row r="2136" spans="1:7" s="622" customFormat="1" ht="12.75" hidden="1">
      <c r="A2136" s="325"/>
      <c r="B2136" s="578"/>
      <c r="C2136" s="583" t="s">
        <v>480</v>
      </c>
      <c r="D2136" s="629"/>
      <c r="E2136" s="624">
        <v>119000</v>
      </c>
      <c r="F2136" s="614"/>
      <c r="G2136" s="509">
        <f t="shared" si="39"/>
        <v>-1</v>
      </c>
    </row>
    <row r="2137" spans="1:7" s="622" customFormat="1" ht="12.75" hidden="1">
      <c r="A2137" s="325"/>
      <c r="B2137" s="578"/>
      <c r="C2137" s="583" t="s">
        <v>481</v>
      </c>
      <c r="D2137" s="629"/>
      <c r="E2137" s="624">
        <v>20000</v>
      </c>
      <c r="F2137" s="614"/>
      <c r="G2137" s="509">
        <f t="shared" si="39"/>
        <v>-1</v>
      </c>
    </row>
    <row r="2138" spans="1:7" s="622" customFormat="1" ht="12.75" hidden="1">
      <c r="A2138" s="630"/>
      <c r="B2138" s="286"/>
      <c r="C2138" s="630" t="s">
        <v>482</v>
      </c>
      <c r="D2138" s="384"/>
      <c r="E2138" s="385"/>
      <c r="F2138" s="385"/>
      <c r="G2138" s="509" t="e">
        <f t="shared" si="39"/>
        <v>#DIV/0!</v>
      </c>
    </row>
    <row r="2139" spans="1:7" s="622" customFormat="1" ht="12.75" hidden="1">
      <c r="A2139" s="630"/>
      <c r="B2139" s="286"/>
      <c r="C2139" s="630" t="s">
        <v>483</v>
      </c>
      <c r="D2139" s="384"/>
      <c r="E2139" s="385"/>
      <c r="F2139" s="385"/>
      <c r="G2139" s="509" t="e">
        <f t="shared" si="39"/>
        <v>#DIV/0!</v>
      </c>
    </row>
    <row r="2140" spans="1:7" s="622" customFormat="1" ht="12.75" hidden="1">
      <c r="A2140" s="630"/>
      <c r="B2140" s="286"/>
      <c r="C2140" s="630" t="s">
        <v>484</v>
      </c>
      <c r="D2140" s="384"/>
      <c r="E2140" s="385"/>
      <c r="F2140" s="385"/>
      <c r="G2140" s="509" t="e">
        <f t="shared" si="39"/>
        <v>#DIV/0!</v>
      </c>
    </row>
    <row r="2141" spans="1:7" s="622" customFormat="1" ht="12.75" hidden="1">
      <c r="A2141" s="630"/>
      <c r="B2141" s="286"/>
      <c r="C2141" s="630" t="s">
        <v>485</v>
      </c>
      <c r="D2141" s="384"/>
      <c r="E2141" s="385"/>
      <c r="F2141" s="385"/>
      <c r="G2141" s="509" t="e">
        <f t="shared" si="39"/>
        <v>#DIV/0!</v>
      </c>
    </row>
    <row r="2142" spans="1:7" s="622" customFormat="1" ht="13.5" hidden="1" thickBot="1">
      <c r="A2142" s="631"/>
      <c r="B2142" s="632"/>
      <c r="C2142" s="631" t="s">
        <v>277</v>
      </c>
      <c r="D2142" s="633"/>
      <c r="E2142" s="634"/>
      <c r="F2142" s="634"/>
      <c r="G2142" s="509" t="e">
        <f t="shared" si="39"/>
        <v>#DIV/0!</v>
      </c>
    </row>
    <row r="2143" spans="1:7" s="185" customFormat="1" ht="24.75" customHeight="1">
      <c r="A2143" s="173" t="s">
        <v>932</v>
      </c>
      <c r="B2143" s="258"/>
      <c r="C2143" s="620" t="s">
        <v>356</v>
      </c>
      <c r="D2143" s="213">
        <f>SUM(D2144)</f>
        <v>625000</v>
      </c>
      <c r="E2143" s="213">
        <f>SUM(E2144)</f>
        <v>720000</v>
      </c>
      <c r="F2143" s="213">
        <f>SUM(F2144)</f>
        <v>850000</v>
      </c>
      <c r="G2143" s="529">
        <f t="shared" si="39"/>
        <v>0.18055555555555555</v>
      </c>
    </row>
    <row r="2144" spans="1:7" s="168" customFormat="1" ht="12.75">
      <c r="A2144" s="615"/>
      <c r="B2144" s="616" t="s">
        <v>839</v>
      </c>
      <c r="C2144" s="617" t="s">
        <v>678</v>
      </c>
      <c r="D2144" s="353">
        <f>SUM(D2145:D2145)</f>
        <v>625000</v>
      </c>
      <c r="E2144" s="353">
        <f>SUM(E2145:E2145)</f>
        <v>720000</v>
      </c>
      <c r="F2144" s="353">
        <f>SUM(F2145:F2145)</f>
        <v>850000</v>
      </c>
      <c r="G2144" s="509">
        <f t="shared" si="39"/>
        <v>0.18055555555555555</v>
      </c>
    </row>
    <row r="2145" spans="1:7" ht="12.75" hidden="1">
      <c r="A2145" s="635"/>
      <c r="B2145" s="636"/>
      <c r="C2145" s="637" t="s">
        <v>487</v>
      </c>
      <c r="D2145" s="638">
        <v>625000</v>
      </c>
      <c r="E2145" s="638">
        <v>720000</v>
      </c>
      <c r="F2145" s="638">
        <v>850000</v>
      </c>
      <c r="G2145" s="509">
        <f t="shared" si="39"/>
        <v>0.18055555555555555</v>
      </c>
    </row>
    <row r="2146" spans="1:7" ht="12.75">
      <c r="A2146" s="166" t="s">
        <v>196</v>
      </c>
      <c r="B2146" s="245"/>
      <c r="C2146" s="443" t="s">
        <v>665</v>
      </c>
      <c r="D2146" s="161">
        <f>SUM(D2147)</f>
        <v>2139054.025</v>
      </c>
      <c r="E2146" s="161">
        <f>SUM(E2147)</f>
        <v>2115457.6849999996</v>
      </c>
      <c r="F2146" s="161">
        <f>SUM(F2147)</f>
        <v>2158164</v>
      </c>
      <c r="G2146" s="509">
        <f t="shared" si="39"/>
        <v>0.020187742493180817</v>
      </c>
    </row>
    <row r="2147" spans="1:7" ht="12.75">
      <c r="A2147" s="173" t="s">
        <v>927</v>
      </c>
      <c r="B2147" s="258"/>
      <c r="C2147" s="441" t="s">
        <v>692</v>
      </c>
      <c r="D2147" s="213">
        <f>D2148+D2162+D2256</f>
        <v>2139054.025</v>
      </c>
      <c r="E2147" s="213">
        <f>E2148+E2162+E2256</f>
        <v>2115457.6849999996</v>
      </c>
      <c r="F2147" s="213">
        <f>F2148+F2162+F2256</f>
        <v>2158164</v>
      </c>
      <c r="G2147" s="509">
        <f t="shared" si="39"/>
        <v>0.020187742493180817</v>
      </c>
    </row>
    <row r="2148" spans="1:7" ht="12.75">
      <c r="A2148" s="57"/>
      <c r="B2148" s="188" t="s">
        <v>838</v>
      </c>
      <c r="C2148" s="521" t="s">
        <v>673</v>
      </c>
      <c r="D2148" s="522">
        <f>SUM(D2149,D2158:D2161)</f>
        <v>1583063.025</v>
      </c>
      <c r="E2148" s="522">
        <f>SUM(E2149,E2158:E2161)</f>
        <v>1594004.6849999998</v>
      </c>
      <c r="F2148" s="522">
        <v>1626164</v>
      </c>
      <c r="G2148" s="509">
        <f t="shared" si="39"/>
        <v>0.020175169685903514</v>
      </c>
    </row>
    <row r="2149" spans="1:7" ht="12.75" hidden="1">
      <c r="A2149" s="203"/>
      <c r="B2149" s="250"/>
      <c r="C2149" s="571" t="s">
        <v>674</v>
      </c>
      <c r="D2149" s="176">
        <f>SUM(D2150:D2157)</f>
        <v>1185815</v>
      </c>
      <c r="E2149" s="176">
        <f>SUM(E2150:E2157)</f>
        <v>1194011</v>
      </c>
      <c r="F2149" s="176">
        <f>SUM(F2150:F2157)</f>
        <v>1208950</v>
      </c>
      <c r="G2149" s="509">
        <f t="shared" si="39"/>
        <v>0.012511610027043303</v>
      </c>
    </row>
    <row r="2150" spans="1:7" ht="12.75" hidden="1">
      <c r="A2150" s="57"/>
      <c r="B2150" s="188"/>
      <c r="C2150" s="286" t="s">
        <v>126</v>
      </c>
      <c r="D2150" s="39">
        <v>260880</v>
      </c>
      <c r="E2150" s="172">
        <v>280460</v>
      </c>
      <c r="F2150" s="39">
        <v>313850</v>
      </c>
      <c r="G2150" s="509">
        <f t="shared" si="39"/>
        <v>0.11905441061113885</v>
      </c>
    </row>
    <row r="2151" spans="1:7" ht="12.75" hidden="1">
      <c r="A2151" s="57"/>
      <c r="B2151" s="188"/>
      <c r="C2151" s="286" t="s">
        <v>127</v>
      </c>
      <c r="D2151" s="39">
        <v>920935</v>
      </c>
      <c r="E2151" s="172">
        <v>913551</v>
      </c>
      <c r="F2151" s="39">
        <v>895100</v>
      </c>
      <c r="G2151" s="509">
        <f t="shared" si="39"/>
        <v>-0.0201970114421636</v>
      </c>
    </row>
    <row r="2152" spans="1:7" ht="12.75" hidden="1">
      <c r="A2152" s="57"/>
      <c r="B2152" s="188"/>
      <c r="C2152" s="286" t="s">
        <v>123</v>
      </c>
      <c r="D2152" s="39"/>
      <c r="E2152" s="39"/>
      <c r="F2152" s="39"/>
      <c r="G2152" s="509" t="e">
        <f t="shared" si="39"/>
        <v>#DIV/0!</v>
      </c>
    </row>
    <row r="2153" spans="1:7" ht="12.75" hidden="1">
      <c r="A2153" s="57"/>
      <c r="B2153" s="188"/>
      <c r="C2153" s="286" t="s">
        <v>124</v>
      </c>
      <c r="D2153" s="39"/>
      <c r="E2153" s="39"/>
      <c r="F2153" s="39"/>
      <c r="G2153" s="509" t="e">
        <f t="shared" si="39"/>
        <v>#DIV/0!</v>
      </c>
    </row>
    <row r="2154" spans="1:7" ht="12.75" hidden="1">
      <c r="A2154" s="57"/>
      <c r="B2154" s="188"/>
      <c r="C2154" s="286" t="s">
        <v>125</v>
      </c>
      <c r="D2154" s="39"/>
      <c r="E2154" s="39"/>
      <c r="F2154" s="39"/>
      <c r="G2154" s="509" t="e">
        <f t="shared" si="39"/>
        <v>#DIV/0!</v>
      </c>
    </row>
    <row r="2155" spans="1:7" ht="12.75" hidden="1">
      <c r="A2155" s="57"/>
      <c r="B2155" s="188"/>
      <c r="C2155" s="286" t="s">
        <v>625</v>
      </c>
      <c r="D2155" s="39"/>
      <c r="E2155" s="39"/>
      <c r="F2155" s="39"/>
      <c r="G2155" s="509" t="e">
        <f t="shared" si="39"/>
        <v>#DIV/0!</v>
      </c>
    </row>
    <row r="2156" spans="1:7" ht="12.75" hidden="1">
      <c r="A2156" s="57"/>
      <c r="B2156" s="188"/>
      <c r="C2156" s="286" t="s">
        <v>71</v>
      </c>
      <c r="D2156" s="39">
        <v>4000</v>
      </c>
      <c r="E2156" s="39"/>
      <c r="F2156" s="39"/>
      <c r="G2156" s="509" t="e">
        <f t="shared" si="39"/>
        <v>#DIV/0!</v>
      </c>
    </row>
    <row r="2157" spans="1:7" ht="12.75" hidden="1">
      <c r="A2157" s="57"/>
      <c r="B2157" s="188"/>
      <c r="C2157" s="286" t="s">
        <v>128</v>
      </c>
      <c r="D2157" s="39"/>
      <c r="E2157" s="39"/>
      <c r="F2157" s="39"/>
      <c r="G2157" s="509" t="e">
        <f t="shared" si="39"/>
        <v>#DIV/0!</v>
      </c>
    </row>
    <row r="2158" spans="1:7" ht="12.75" hidden="1">
      <c r="A2158" s="57"/>
      <c r="B2158" s="188"/>
      <c r="C2158" s="197" t="s">
        <v>72</v>
      </c>
      <c r="D2158" s="310"/>
      <c r="E2158" s="39"/>
      <c r="F2158" s="39"/>
      <c r="G2158" s="509" t="e">
        <f t="shared" si="39"/>
        <v>#DIV/0!</v>
      </c>
    </row>
    <row r="2159" spans="1:7" ht="12.75" hidden="1">
      <c r="A2159" s="57"/>
      <c r="B2159" s="250"/>
      <c r="C2159" s="571" t="s">
        <v>675</v>
      </c>
      <c r="D2159" s="588"/>
      <c r="E2159" s="176"/>
      <c r="F2159" s="176"/>
      <c r="G2159" s="509" t="e">
        <f t="shared" si="39"/>
        <v>#DIV/0!</v>
      </c>
    </row>
    <row r="2160" spans="1:7" ht="12.75" hidden="1">
      <c r="A2160" s="203"/>
      <c r="B2160" s="250"/>
      <c r="C2160" s="571" t="s">
        <v>676</v>
      </c>
      <c r="D2160" s="588">
        <f>D2149*0.33</f>
        <v>391318.95</v>
      </c>
      <c r="E2160" s="176">
        <f>E2149*0.33</f>
        <v>394023.63</v>
      </c>
      <c r="F2160" s="176">
        <f>F2149*0.33</f>
        <v>398953.5</v>
      </c>
      <c r="G2160" s="509">
        <f t="shared" si="39"/>
        <v>0.01251161002704329</v>
      </c>
    </row>
    <row r="2161" spans="1:7" ht="12.75" hidden="1">
      <c r="A2161" s="203"/>
      <c r="B2161" s="250"/>
      <c r="C2161" s="571" t="s">
        <v>677</v>
      </c>
      <c r="D2161" s="588">
        <f>D2149*0.005</f>
        <v>5929.075</v>
      </c>
      <c r="E2161" s="176">
        <f>E2149*0.005</f>
        <v>5970.055</v>
      </c>
      <c r="F2161" s="176">
        <f>F2149*0.005</f>
        <v>6044.75</v>
      </c>
      <c r="G2161" s="509">
        <f t="shared" si="39"/>
        <v>0.012511610027043252</v>
      </c>
    </row>
    <row r="2162" spans="1:7" ht="12.75">
      <c r="A2162" s="57"/>
      <c r="B2162" s="188" t="s">
        <v>839</v>
      </c>
      <c r="C2162" s="521" t="s">
        <v>678</v>
      </c>
      <c r="D2162" s="522">
        <f>D2163+D2178+D2184+D2193+D2208+D2215+D2223+D2228+D2231+D2236+D2239</f>
        <v>455991</v>
      </c>
      <c r="E2162" s="522">
        <f>E2163+E2178+E2184+E2193+E2208+E2215+E2223+E2228+E2231+E2236+E2239</f>
        <v>451453</v>
      </c>
      <c r="F2162" s="522">
        <v>452000</v>
      </c>
      <c r="G2162" s="509">
        <f t="shared" si="39"/>
        <v>0.0012116432939863065</v>
      </c>
    </row>
    <row r="2163" spans="1:7" s="143" customFormat="1" ht="12.75" hidden="1">
      <c r="A2163" s="203"/>
      <c r="B2163" s="250"/>
      <c r="C2163" s="571" t="s">
        <v>940</v>
      </c>
      <c r="D2163" s="176">
        <v>30100</v>
      </c>
      <c r="E2163" s="176">
        <v>29300</v>
      </c>
      <c r="F2163" s="176">
        <f>SUM(F2164:F2177)</f>
        <v>0</v>
      </c>
      <c r="G2163" s="509">
        <f t="shared" si="39"/>
        <v>-1</v>
      </c>
    </row>
    <row r="2164" spans="1:7" ht="12.75" hidden="1">
      <c r="A2164" s="57"/>
      <c r="B2164" s="188"/>
      <c r="C2164" s="286" t="s">
        <v>73</v>
      </c>
      <c r="D2164" s="39"/>
      <c r="E2164" s="39"/>
      <c r="F2164" s="39"/>
      <c r="G2164" s="509" t="e">
        <f t="shared" si="39"/>
        <v>#DIV/0!</v>
      </c>
    </row>
    <row r="2165" spans="1:7" ht="12.75" hidden="1">
      <c r="A2165" s="57"/>
      <c r="B2165" s="188"/>
      <c r="C2165" s="286" t="s">
        <v>74</v>
      </c>
      <c r="D2165" s="39"/>
      <c r="E2165" s="39"/>
      <c r="F2165" s="39"/>
      <c r="G2165" s="509" t="e">
        <f t="shared" si="39"/>
        <v>#DIV/0!</v>
      </c>
    </row>
    <row r="2166" spans="1:7" ht="12.75" hidden="1">
      <c r="A2166" s="57"/>
      <c r="B2166" s="188"/>
      <c r="C2166" s="286" t="s">
        <v>75</v>
      </c>
      <c r="D2166" s="39"/>
      <c r="E2166" s="39"/>
      <c r="F2166" s="39"/>
      <c r="G2166" s="509" t="e">
        <f t="shared" si="39"/>
        <v>#DIV/0!</v>
      </c>
    </row>
    <row r="2167" spans="1:7" ht="12.75" hidden="1">
      <c r="A2167" s="57"/>
      <c r="B2167" s="188"/>
      <c r="C2167" s="286" t="s">
        <v>270</v>
      </c>
      <c r="D2167" s="39"/>
      <c r="E2167" s="39"/>
      <c r="F2167" s="39"/>
      <c r="G2167" s="509" t="e">
        <f t="shared" si="39"/>
        <v>#DIV/0!</v>
      </c>
    </row>
    <row r="2168" spans="1:7" ht="12.75" hidden="1">
      <c r="A2168" s="57"/>
      <c r="B2168" s="188"/>
      <c r="C2168" s="286" t="s">
        <v>77</v>
      </c>
      <c r="D2168" s="39"/>
      <c r="E2168" s="39"/>
      <c r="F2168" s="39"/>
      <c r="G2168" s="509" t="e">
        <f t="shared" si="39"/>
        <v>#DIV/0!</v>
      </c>
    </row>
    <row r="2169" spans="1:7" ht="12.75" hidden="1">
      <c r="A2169" s="57"/>
      <c r="B2169" s="188"/>
      <c r="C2169" s="286" t="s">
        <v>248</v>
      </c>
      <c r="D2169" s="39"/>
      <c r="E2169" s="39"/>
      <c r="F2169" s="39"/>
      <c r="G2169" s="509" t="e">
        <f t="shared" si="39"/>
        <v>#DIV/0!</v>
      </c>
    </row>
    <row r="2170" spans="1:7" ht="12.75" hidden="1">
      <c r="A2170" s="57"/>
      <c r="B2170" s="188"/>
      <c r="C2170" s="286" t="s">
        <v>78</v>
      </c>
      <c r="D2170" s="39"/>
      <c r="E2170" s="39"/>
      <c r="F2170" s="39"/>
      <c r="G2170" s="509" t="e">
        <f t="shared" si="39"/>
        <v>#DIV/0!</v>
      </c>
    </row>
    <row r="2171" spans="1:7" ht="12.75" hidden="1">
      <c r="A2171" s="57"/>
      <c r="B2171" s="188"/>
      <c r="C2171" s="286" t="s">
        <v>79</v>
      </c>
      <c r="D2171" s="39"/>
      <c r="E2171" s="39"/>
      <c r="F2171" s="39"/>
      <c r="G2171" s="509" t="e">
        <f t="shared" si="39"/>
        <v>#DIV/0!</v>
      </c>
    </row>
    <row r="2172" spans="1:7" ht="12.75" hidden="1">
      <c r="A2172" s="57"/>
      <c r="B2172" s="188"/>
      <c r="C2172" s="286" t="s">
        <v>80</v>
      </c>
      <c r="D2172" s="39"/>
      <c r="E2172" s="39"/>
      <c r="F2172" s="39"/>
      <c r="G2172" s="509" t="e">
        <f t="shared" si="39"/>
        <v>#DIV/0!</v>
      </c>
    </row>
    <row r="2173" spans="1:7" ht="12.75" hidden="1">
      <c r="A2173" s="57"/>
      <c r="B2173" s="188"/>
      <c r="C2173" s="286" t="s">
        <v>81</v>
      </c>
      <c r="D2173" s="39"/>
      <c r="E2173" s="39"/>
      <c r="F2173" s="39"/>
      <c r="G2173" s="509" t="e">
        <f t="shared" si="39"/>
        <v>#DIV/0!</v>
      </c>
    </row>
    <row r="2174" spans="1:7" ht="12.75" hidden="1">
      <c r="A2174" s="57"/>
      <c r="B2174" s="188"/>
      <c r="C2174" s="286" t="s">
        <v>82</v>
      </c>
      <c r="D2174" s="39"/>
      <c r="E2174" s="39"/>
      <c r="F2174" s="39"/>
      <c r="G2174" s="509" t="e">
        <f aca="true" t="shared" si="40" ref="G2174:G2237">(F2174-E2174)/E2174</f>
        <v>#DIV/0!</v>
      </c>
    </row>
    <row r="2175" spans="1:7" ht="12.75" hidden="1">
      <c r="A2175" s="57"/>
      <c r="B2175" s="188"/>
      <c r="C2175" s="286" t="s">
        <v>129</v>
      </c>
      <c r="D2175" s="39"/>
      <c r="E2175" s="39"/>
      <c r="F2175" s="39"/>
      <c r="G2175" s="509" t="e">
        <f t="shared" si="40"/>
        <v>#DIV/0!</v>
      </c>
    </row>
    <row r="2176" spans="1:7" ht="12.75" hidden="1">
      <c r="A2176" s="57"/>
      <c r="B2176" s="188"/>
      <c r="C2176" s="286" t="s">
        <v>83</v>
      </c>
      <c r="D2176" s="39"/>
      <c r="E2176" s="39"/>
      <c r="F2176" s="39"/>
      <c r="G2176" s="509" t="e">
        <f t="shared" si="40"/>
        <v>#DIV/0!</v>
      </c>
    </row>
    <row r="2177" spans="1:7" ht="12.75" hidden="1">
      <c r="A2177" s="57"/>
      <c r="B2177" s="188"/>
      <c r="C2177" s="286" t="s">
        <v>84</v>
      </c>
      <c r="D2177" s="39"/>
      <c r="E2177" s="39"/>
      <c r="F2177" s="39"/>
      <c r="G2177" s="509" t="e">
        <f t="shared" si="40"/>
        <v>#DIV/0!</v>
      </c>
    </row>
    <row r="2178" spans="1:7" ht="12.75" hidden="1">
      <c r="A2178" s="57"/>
      <c r="B2178" s="188"/>
      <c r="C2178" s="571" t="s">
        <v>960</v>
      </c>
      <c r="D2178" s="176">
        <v>2000</v>
      </c>
      <c r="E2178" s="176">
        <v>2000</v>
      </c>
      <c r="F2178" s="176">
        <f>SUM(F2179:F2183)</f>
        <v>0</v>
      </c>
      <c r="G2178" s="509">
        <f t="shared" si="40"/>
        <v>-1</v>
      </c>
    </row>
    <row r="2179" spans="1:7" ht="12.75" hidden="1">
      <c r="A2179" s="57"/>
      <c r="B2179" s="188"/>
      <c r="C2179" s="286" t="s">
        <v>85</v>
      </c>
      <c r="D2179" s="39"/>
      <c r="E2179" s="39"/>
      <c r="F2179" s="39"/>
      <c r="G2179" s="509" t="e">
        <f t="shared" si="40"/>
        <v>#DIV/0!</v>
      </c>
    </row>
    <row r="2180" spans="1:7" ht="12.75" hidden="1">
      <c r="A2180" s="57"/>
      <c r="B2180" s="188"/>
      <c r="C2180" s="286" t="s">
        <v>86</v>
      </c>
      <c r="D2180" s="39"/>
      <c r="E2180" s="39"/>
      <c r="F2180" s="39"/>
      <c r="G2180" s="509" t="e">
        <f t="shared" si="40"/>
        <v>#DIV/0!</v>
      </c>
    </row>
    <row r="2181" spans="1:7" ht="12.75" hidden="1">
      <c r="A2181" s="57"/>
      <c r="B2181" s="188"/>
      <c r="C2181" s="286" t="s">
        <v>87</v>
      </c>
      <c r="D2181" s="39"/>
      <c r="E2181" s="39"/>
      <c r="F2181" s="39"/>
      <c r="G2181" s="509" t="e">
        <f t="shared" si="40"/>
        <v>#DIV/0!</v>
      </c>
    </row>
    <row r="2182" spans="1:7" ht="12.75" hidden="1">
      <c r="A2182" s="57"/>
      <c r="B2182" s="188"/>
      <c r="C2182" s="286" t="s">
        <v>88</v>
      </c>
      <c r="D2182" s="39"/>
      <c r="E2182" s="39"/>
      <c r="F2182" s="39"/>
      <c r="G2182" s="509" t="e">
        <f t="shared" si="40"/>
        <v>#DIV/0!</v>
      </c>
    </row>
    <row r="2183" spans="1:7" ht="12.75" hidden="1">
      <c r="A2183" s="57"/>
      <c r="B2183" s="188"/>
      <c r="C2183" s="286" t="s">
        <v>89</v>
      </c>
      <c r="D2183" s="39"/>
      <c r="E2183" s="39"/>
      <c r="F2183" s="39"/>
      <c r="G2183" s="509" t="e">
        <f t="shared" si="40"/>
        <v>#DIV/0!</v>
      </c>
    </row>
    <row r="2184" spans="1:7" ht="12.75" hidden="1">
      <c r="A2184" s="57"/>
      <c r="B2184" s="188"/>
      <c r="C2184" s="571" t="s">
        <v>680</v>
      </c>
      <c r="D2184" s="176">
        <v>28255</v>
      </c>
      <c r="E2184" s="176">
        <v>26067</v>
      </c>
      <c r="F2184" s="176">
        <f>SUM(F2185:F2192)</f>
        <v>0</v>
      </c>
      <c r="G2184" s="509">
        <f t="shared" si="40"/>
        <v>-1</v>
      </c>
    </row>
    <row r="2185" spans="1:7" ht="12.75" hidden="1">
      <c r="A2185" s="57"/>
      <c r="B2185" s="188"/>
      <c r="C2185" s="286" t="s">
        <v>943</v>
      </c>
      <c r="D2185" s="39"/>
      <c r="E2185" s="39"/>
      <c r="F2185" s="310"/>
      <c r="G2185" s="509" t="e">
        <f t="shared" si="40"/>
        <v>#DIV/0!</v>
      </c>
    </row>
    <row r="2186" spans="1:7" ht="12.75" hidden="1">
      <c r="A2186" s="57"/>
      <c r="B2186" s="188"/>
      <c r="C2186" s="286" t="s">
        <v>402</v>
      </c>
      <c r="D2186" s="39"/>
      <c r="E2186" s="39"/>
      <c r="F2186" s="39"/>
      <c r="G2186" s="509" t="e">
        <f t="shared" si="40"/>
        <v>#DIV/0!</v>
      </c>
    </row>
    <row r="2187" spans="1:7" ht="12.75" hidden="1">
      <c r="A2187" s="57"/>
      <c r="B2187" s="188"/>
      <c r="C2187" s="286" t="s">
        <v>90</v>
      </c>
      <c r="D2187" s="39"/>
      <c r="E2187" s="39"/>
      <c r="F2187" s="39"/>
      <c r="G2187" s="509" t="e">
        <f t="shared" si="40"/>
        <v>#DIV/0!</v>
      </c>
    </row>
    <row r="2188" spans="1:7" s="143" customFormat="1" ht="12.75" hidden="1">
      <c r="A2188" s="57"/>
      <c r="B2188" s="188"/>
      <c r="C2188" s="286" t="s">
        <v>130</v>
      </c>
      <c r="D2188" s="39"/>
      <c r="E2188" s="39"/>
      <c r="F2188" s="39"/>
      <c r="G2188" s="509" t="e">
        <f t="shared" si="40"/>
        <v>#DIV/0!</v>
      </c>
    </row>
    <row r="2189" spans="1:7" ht="12.75" hidden="1">
      <c r="A2189" s="57"/>
      <c r="B2189" s="188"/>
      <c r="C2189" s="286" t="s">
        <v>941</v>
      </c>
      <c r="D2189" s="39"/>
      <c r="E2189" s="39"/>
      <c r="F2189" s="39"/>
      <c r="G2189" s="509" t="e">
        <f t="shared" si="40"/>
        <v>#DIV/0!</v>
      </c>
    </row>
    <row r="2190" spans="1:7" ht="12.75" hidden="1">
      <c r="A2190" s="203"/>
      <c r="B2190" s="250"/>
      <c r="C2190" s="286" t="s">
        <v>131</v>
      </c>
      <c r="D2190" s="176"/>
      <c r="E2190" s="176"/>
      <c r="F2190" s="176"/>
      <c r="G2190" s="509" t="e">
        <f t="shared" si="40"/>
        <v>#DIV/0!</v>
      </c>
    </row>
    <row r="2191" spans="1:7" s="143" customFormat="1" ht="12.75" hidden="1">
      <c r="A2191" s="57"/>
      <c r="B2191" s="188"/>
      <c r="C2191" s="286" t="s">
        <v>942</v>
      </c>
      <c r="D2191" s="39"/>
      <c r="E2191" s="39"/>
      <c r="F2191" s="39"/>
      <c r="G2191" s="509" t="e">
        <f t="shared" si="40"/>
        <v>#DIV/0!</v>
      </c>
    </row>
    <row r="2192" spans="1:7" ht="12.75" hidden="1">
      <c r="A2192" s="57"/>
      <c r="B2192" s="188"/>
      <c r="C2192" s="286" t="s">
        <v>369</v>
      </c>
      <c r="D2192" s="39"/>
      <c r="E2192" s="39"/>
      <c r="F2192" s="39"/>
      <c r="G2192" s="509" t="e">
        <f t="shared" si="40"/>
        <v>#DIV/0!</v>
      </c>
    </row>
    <row r="2193" spans="1:7" ht="12.75" hidden="1">
      <c r="A2193" s="57"/>
      <c r="B2193" s="188"/>
      <c r="C2193" s="571" t="s">
        <v>681</v>
      </c>
      <c r="D2193" s="176">
        <v>255000</v>
      </c>
      <c r="E2193" s="176">
        <v>248000</v>
      </c>
      <c r="F2193" s="176">
        <f>SUM(F2194:F2207)</f>
        <v>0</v>
      </c>
      <c r="G2193" s="509">
        <f t="shared" si="40"/>
        <v>-1</v>
      </c>
    </row>
    <row r="2194" spans="1:7" s="143" customFormat="1" ht="12.75" hidden="1">
      <c r="A2194" s="203"/>
      <c r="B2194" s="250"/>
      <c r="C2194" s="286" t="s">
        <v>91</v>
      </c>
      <c r="D2194" s="176"/>
      <c r="E2194" s="176"/>
      <c r="F2194" s="176"/>
      <c r="G2194" s="509" t="e">
        <f t="shared" si="40"/>
        <v>#DIV/0!</v>
      </c>
    </row>
    <row r="2195" spans="1:7" ht="12.75" hidden="1">
      <c r="A2195" s="57"/>
      <c r="B2195" s="188"/>
      <c r="C2195" s="286" t="s">
        <v>791</v>
      </c>
      <c r="D2195" s="39"/>
      <c r="E2195" s="39"/>
      <c r="F2195" s="39"/>
      <c r="G2195" s="509" t="e">
        <f t="shared" si="40"/>
        <v>#DIV/0!</v>
      </c>
    </row>
    <row r="2196" spans="1:7" ht="12.75" hidden="1">
      <c r="A2196" s="57"/>
      <c r="B2196" s="188"/>
      <c r="C2196" s="286" t="s">
        <v>92</v>
      </c>
      <c r="D2196" s="39"/>
      <c r="E2196" s="39"/>
      <c r="F2196" s="39"/>
      <c r="G2196" s="509" t="e">
        <f t="shared" si="40"/>
        <v>#DIV/0!</v>
      </c>
    </row>
    <row r="2197" spans="1:7" ht="12.75" hidden="1">
      <c r="A2197" s="203"/>
      <c r="B2197" s="250"/>
      <c r="C2197" s="286" t="s">
        <v>132</v>
      </c>
      <c r="D2197" s="176"/>
      <c r="E2197" s="176"/>
      <c r="F2197" s="176"/>
      <c r="G2197" s="509" t="e">
        <f t="shared" si="40"/>
        <v>#DIV/0!</v>
      </c>
    </row>
    <row r="2198" spans="1:7" ht="12.75" hidden="1">
      <c r="A2198" s="57"/>
      <c r="B2198" s="188"/>
      <c r="C2198" s="286" t="s">
        <v>93</v>
      </c>
      <c r="D2198" s="39"/>
      <c r="E2198" s="39"/>
      <c r="F2198" s="39"/>
      <c r="G2198" s="509" t="e">
        <f t="shared" si="40"/>
        <v>#DIV/0!</v>
      </c>
    </row>
    <row r="2199" spans="1:7" ht="12.75" hidden="1">
      <c r="A2199" s="57"/>
      <c r="B2199" s="188"/>
      <c r="C2199" s="286" t="s">
        <v>94</v>
      </c>
      <c r="D2199" s="39"/>
      <c r="E2199" s="39"/>
      <c r="F2199" s="39"/>
      <c r="G2199" s="509" t="e">
        <f t="shared" si="40"/>
        <v>#DIV/0!</v>
      </c>
    </row>
    <row r="2200" spans="1:7" ht="12.75" hidden="1">
      <c r="A2200" s="57"/>
      <c r="B2200" s="188"/>
      <c r="C2200" s="286" t="s">
        <v>95</v>
      </c>
      <c r="D2200" s="39"/>
      <c r="E2200" s="39"/>
      <c r="F2200" s="39"/>
      <c r="G2200" s="509" t="e">
        <f t="shared" si="40"/>
        <v>#DIV/0!</v>
      </c>
    </row>
    <row r="2201" spans="1:7" ht="12.75" hidden="1">
      <c r="A2201" s="57"/>
      <c r="B2201" s="188"/>
      <c r="C2201" s="286" t="s">
        <v>98</v>
      </c>
      <c r="D2201" s="39"/>
      <c r="E2201" s="39"/>
      <c r="F2201" s="39"/>
      <c r="G2201" s="509" t="e">
        <f t="shared" si="40"/>
        <v>#DIV/0!</v>
      </c>
    </row>
    <row r="2202" spans="1:7" ht="12.75" hidden="1">
      <c r="A2202" s="57"/>
      <c r="B2202" s="188"/>
      <c r="C2202" s="286" t="s">
        <v>96</v>
      </c>
      <c r="D2202" s="39"/>
      <c r="E2202" s="39"/>
      <c r="F2202" s="39"/>
      <c r="G2202" s="509" t="e">
        <f t="shared" si="40"/>
        <v>#DIV/0!</v>
      </c>
    </row>
    <row r="2203" spans="1:7" ht="12.75" hidden="1">
      <c r="A2203" s="57"/>
      <c r="B2203" s="188"/>
      <c r="C2203" s="286" t="s">
        <v>97</v>
      </c>
      <c r="D2203" s="39"/>
      <c r="E2203" s="39"/>
      <c r="F2203" s="39"/>
      <c r="G2203" s="509" t="e">
        <f t="shared" si="40"/>
        <v>#DIV/0!</v>
      </c>
    </row>
    <row r="2204" spans="1:7" s="143" customFormat="1" ht="12.75" hidden="1">
      <c r="A2204" s="57"/>
      <c r="B2204" s="188"/>
      <c r="C2204" s="286" t="s">
        <v>115</v>
      </c>
      <c r="D2204" s="39"/>
      <c r="E2204" s="39"/>
      <c r="F2204" s="39"/>
      <c r="G2204" s="509" t="e">
        <f t="shared" si="40"/>
        <v>#DIV/0!</v>
      </c>
    </row>
    <row r="2205" spans="1:7" ht="12.75" hidden="1">
      <c r="A2205" s="57"/>
      <c r="B2205" s="188"/>
      <c r="C2205" s="521" t="s">
        <v>133</v>
      </c>
      <c r="D2205" s="39"/>
      <c r="E2205" s="39"/>
      <c r="F2205" s="39"/>
      <c r="G2205" s="509" t="e">
        <f t="shared" si="40"/>
        <v>#DIV/0!</v>
      </c>
    </row>
    <row r="2206" spans="1:7" ht="12.75" hidden="1">
      <c r="A2206" s="57"/>
      <c r="B2206" s="188"/>
      <c r="C2206" s="521" t="s">
        <v>134</v>
      </c>
      <c r="D2206" s="39"/>
      <c r="E2206" s="39"/>
      <c r="F2206" s="39"/>
      <c r="G2206" s="509" t="e">
        <f t="shared" si="40"/>
        <v>#DIV/0!</v>
      </c>
    </row>
    <row r="2207" spans="1:7" ht="12.75" hidden="1">
      <c r="A2207" s="57"/>
      <c r="B2207" s="188"/>
      <c r="C2207" s="521" t="s">
        <v>403</v>
      </c>
      <c r="D2207" s="39"/>
      <c r="E2207" s="39"/>
      <c r="F2207" s="39"/>
      <c r="G2207" s="509" t="e">
        <f t="shared" si="40"/>
        <v>#DIV/0!</v>
      </c>
    </row>
    <row r="2208" spans="1:7" ht="12.75" hidden="1">
      <c r="A2208" s="203"/>
      <c r="B2208" s="250"/>
      <c r="C2208" s="571" t="s">
        <v>682</v>
      </c>
      <c r="D2208" s="176">
        <v>10000</v>
      </c>
      <c r="E2208" s="176">
        <v>10000</v>
      </c>
      <c r="F2208" s="176">
        <f>SUM(F2209:F2214)</f>
        <v>0</v>
      </c>
      <c r="G2208" s="509">
        <f t="shared" si="40"/>
        <v>-1</v>
      </c>
    </row>
    <row r="2209" spans="1:7" ht="12.75" hidden="1">
      <c r="A2209" s="57"/>
      <c r="B2209" s="188"/>
      <c r="C2209" s="286" t="s">
        <v>116</v>
      </c>
      <c r="D2209" s="39"/>
      <c r="E2209" s="39"/>
      <c r="F2209" s="39"/>
      <c r="G2209" s="509" t="e">
        <f t="shared" si="40"/>
        <v>#DIV/0!</v>
      </c>
    </row>
    <row r="2210" spans="1:7" s="143" customFormat="1" ht="12.75" hidden="1">
      <c r="A2210" s="57"/>
      <c r="B2210" s="188"/>
      <c r="C2210" s="286" t="s">
        <v>117</v>
      </c>
      <c r="D2210" s="39"/>
      <c r="E2210" s="39"/>
      <c r="F2210" s="39"/>
      <c r="G2210" s="509" t="e">
        <f t="shared" si="40"/>
        <v>#DIV/0!</v>
      </c>
    </row>
    <row r="2211" spans="1:7" ht="12.75" hidden="1">
      <c r="A2211" s="57"/>
      <c r="B2211" s="188"/>
      <c r="C2211" s="286" t="s">
        <v>118</v>
      </c>
      <c r="D2211" s="39"/>
      <c r="E2211" s="39"/>
      <c r="F2211" s="39"/>
      <c r="G2211" s="509" t="e">
        <f t="shared" si="40"/>
        <v>#DIV/0!</v>
      </c>
    </row>
    <row r="2212" spans="1:7" ht="12.75" hidden="1">
      <c r="A2212" s="57"/>
      <c r="B2212" s="188"/>
      <c r="C2212" s="286" t="s">
        <v>119</v>
      </c>
      <c r="D2212" s="39"/>
      <c r="E2212" s="39"/>
      <c r="F2212" s="39"/>
      <c r="G2212" s="509" t="e">
        <f t="shared" si="40"/>
        <v>#DIV/0!</v>
      </c>
    </row>
    <row r="2213" spans="1:7" ht="12.75" hidden="1">
      <c r="A2213" s="57"/>
      <c r="B2213" s="188"/>
      <c r="C2213" s="286" t="s">
        <v>135</v>
      </c>
      <c r="D2213" s="39"/>
      <c r="E2213" s="39"/>
      <c r="F2213" s="39"/>
      <c r="G2213" s="509" t="e">
        <f t="shared" si="40"/>
        <v>#DIV/0!</v>
      </c>
    </row>
    <row r="2214" spans="1:7" ht="12.75" hidden="1">
      <c r="A2214" s="203"/>
      <c r="B2214" s="250"/>
      <c r="C2214" s="286" t="s">
        <v>120</v>
      </c>
      <c r="D2214" s="176"/>
      <c r="E2214" s="176"/>
      <c r="F2214" s="176"/>
      <c r="G2214" s="509" t="e">
        <f t="shared" si="40"/>
        <v>#DIV/0!</v>
      </c>
    </row>
    <row r="2215" spans="1:7" s="143" customFormat="1" ht="12.75" hidden="1">
      <c r="A2215" s="57"/>
      <c r="B2215" s="188"/>
      <c r="C2215" s="571" t="s">
        <v>683</v>
      </c>
      <c r="D2215" s="176">
        <v>12000</v>
      </c>
      <c r="E2215" s="176">
        <v>15000</v>
      </c>
      <c r="F2215" s="176">
        <f>SUM(F2216:F2222)</f>
        <v>0</v>
      </c>
      <c r="G2215" s="509">
        <f t="shared" si="40"/>
        <v>-1</v>
      </c>
    </row>
    <row r="2216" spans="1:7" ht="12.75" hidden="1">
      <c r="A2216" s="57"/>
      <c r="B2216" s="188"/>
      <c r="C2216" s="286" t="s">
        <v>136</v>
      </c>
      <c r="D2216" s="39"/>
      <c r="E2216" s="39"/>
      <c r="F2216" s="39"/>
      <c r="G2216" s="509" t="e">
        <f t="shared" si="40"/>
        <v>#DIV/0!</v>
      </c>
    </row>
    <row r="2217" spans="1:7" ht="12.75" hidden="1">
      <c r="A2217" s="57"/>
      <c r="B2217" s="188"/>
      <c r="C2217" s="324" t="s">
        <v>404</v>
      </c>
      <c r="D2217" s="39"/>
      <c r="E2217" s="39"/>
      <c r="F2217" s="39"/>
      <c r="G2217" s="509" t="e">
        <f t="shared" si="40"/>
        <v>#DIV/0!</v>
      </c>
    </row>
    <row r="2218" spans="1:7" ht="12.75" hidden="1">
      <c r="A2218" s="57"/>
      <c r="B2218" s="188"/>
      <c r="C2218" s="286" t="s">
        <v>137</v>
      </c>
      <c r="D2218" s="39"/>
      <c r="E2218" s="39"/>
      <c r="F2218" s="39"/>
      <c r="G2218" s="509" t="e">
        <f t="shared" si="40"/>
        <v>#DIV/0!</v>
      </c>
    </row>
    <row r="2219" spans="1:7" ht="12.75" hidden="1">
      <c r="A2219" s="57"/>
      <c r="B2219" s="188"/>
      <c r="C2219" s="286" t="s">
        <v>138</v>
      </c>
      <c r="D2219" s="39"/>
      <c r="E2219" s="39"/>
      <c r="F2219" s="39"/>
      <c r="G2219" s="509" t="e">
        <f t="shared" si="40"/>
        <v>#DIV/0!</v>
      </c>
    </row>
    <row r="2220" spans="1:7" ht="12.75" hidden="1">
      <c r="A2220" s="203"/>
      <c r="B2220" s="250"/>
      <c r="C2220" s="286" t="s">
        <v>954</v>
      </c>
      <c r="D2220" s="176"/>
      <c r="E2220" s="176"/>
      <c r="F2220" s="176"/>
      <c r="G2220" s="509" t="e">
        <f t="shared" si="40"/>
        <v>#DIV/0!</v>
      </c>
    </row>
    <row r="2221" spans="1:7" ht="12.75" hidden="1">
      <c r="A2221" s="57"/>
      <c r="B2221" s="188"/>
      <c r="C2221" s="286" t="s">
        <v>139</v>
      </c>
      <c r="D2221" s="39"/>
      <c r="E2221" s="39"/>
      <c r="F2221" s="39"/>
      <c r="G2221" s="509" t="e">
        <f t="shared" si="40"/>
        <v>#DIV/0!</v>
      </c>
    </row>
    <row r="2222" spans="1:7" s="143" customFormat="1" ht="12.75" hidden="1">
      <c r="A2222" s="57"/>
      <c r="B2222" s="188"/>
      <c r="C2222" s="286" t="s">
        <v>140</v>
      </c>
      <c r="D2222" s="39"/>
      <c r="E2222" s="39"/>
      <c r="F2222" s="39"/>
      <c r="G2222" s="509" t="e">
        <f t="shared" si="40"/>
        <v>#DIV/0!</v>
      </c>
    </row>
    <row r="2223" spans="1:7" s="143" customFormat="1" ht="12.75" hidden="1">
      <c r="A2223" s="57"/>
      <c r="B2223" s="188"/>
      <c r="C2223" s="571" t="s">
        <v>684</v>
      </c>
      <c r="D2223" s="176">
        <v>41500</v>
      </c>
      <c r="E2223" s="176">
        <v>49340</v>
      </c>
      <c r="F2223" s="176">
        <f>SUM(F2224:F2227)</f>
        <v>0</v>
      </c>
      <c r="G2223" s="509">
        <f t="shared" si="40"/>
        <v>-1</v>
      </c>
    </row>
    <row r="2224" spans="1:7" ht="12.75" hidden="1">
      <c r="A2224" s="57"/>
      <c r="B2224" s="188"/>
      <c r="C2224" s="286" t="s">
        <v>121</v>
      </c>
      <c r="D2224" s="39"/>
      <c r="E2224" s="39"/>
      <c r="F2224" s="39"/>
      <c r="G2224" s="509" t="e">
        <f t="shared" si="40"/>
        <v>#DIV/0!</v>
      </c>
    </row>
    <row r="2225" spans="1:7" ht="12.75" hidden="1">
      <c r="A2225" s="57"/>
      <c r="B2225" s="188"/>
      <c r="C2225" s="286" t="s">
        <v>141</v>
      </c>
      <c r="D2225" s="39"/>
      <c r="E2225" s="39"/>
      <c r="F2225" s="39"/>
      <c r="G2225" s="509" t="e">
        <f t="shared" si="40"/>
        <v>#DIV/0!</v>
      </c>
    </row>
    <row r="2226" spans="1:7" ht="12.75" hidden="1">
      <c r="A2226" s="57"/>
      <c r="B2226" s="188"/>
      <c r="C2226" s="286" t="s">
        <v>122</v>
      </c>
      <c r="D2226" s="39"/>
      <c r="E2226" s="39"/>
      <c r="F2226" s="39"/>
      <c r="G2226" s="509" t="e">
        <f t="shared" si="40"/>
        <v>#DIV/0!</v>
      </c>
    </row>
    <row r="2227" spans="1:7" ht="12.75" hidden="1">
      <c r="A2227" s="203"/>
      <c r="B2227" s="250"/>
      <c r="C2227" s="521" t="s">
        <v>142</v>
      </c>
      <c r="D2227" s="176"/>
      <c r="E2227" s="176"/>
      <c r="F2227" s="176"/>
      <c r="G2227" s="509" t="e">
        <f t="shared" si="40"/>
        <v>#DIV/0!</v>
      </c>
    </row>
    <row r="2228" spans="1:7" s="143" customFormat="1" ht="12.75" hidden="1">
      <c r="A2228" s="203"/>
      <c r="B2228" s="250"/>
      <c r="C2228" s="571" t="s">
        <v>946</v>
      </c>
      <c r="D2228" s="176">
        <v>8600</v>
      </c>
      <c r="E2228" s="176">
        <v>0</v>
      </c>
      <c r="F2228" s="176">
        <v>0</v>
      </c>
      <c r="G2228" s="509" t="e">
        <f t="shared" si="40"/>
        <v>#DIV/0!</v>
      </c>
    </row>
    <row r="2229" spans="1:7" ht="12.75" hidden="1">
      <c r="A2229" s="203"/>
      <c r="B2229" s="250"/>
      <c r="C2229" s="521" t="s">
        <v>405</v>
      </c>
      <c r="D2229" s="176"/>
      <c r="E2229" s="176"/>
      <c r="F2229" s="176"/>
      <c r="G2229" s="509" t="e">
        <f t="shared" si="40"/>
        <v>#DIV/0!</v>
      </c>
    </row>
    <row r="2230" spans="1:7" s="143" customFormat="1" ht="12.75" hidden="1">
      <c r="A2230" s="203"/>
      <c r="B2230" s="250"/>
      <c r="C2230" s="521" t="s">
        <v>406</v>
      </c>
      <c r="D2230" s="176"/>
      <c r="E2230" s="176"/>
      <c r="F2230" s="176"/>
      <c r="G2230" s="509" t="e">
        <f t="shared" si="40"/>
        <v>#DIV/0!</v>
      </c>
    </row>
    <row r="2231" spans="1:7" ht="12.75" hidden="1">
      <c r="A2231" s="57"/>
      <c r="B2231" s="188"/>
      <c r="C2231" s="571" t="s">
        <v>685</v>
      </c>
      <c r="D2231" s="176">
        <f>SUM(D2232:D2235)</f>
        <v>0</v>
      </c>
      <c r="E2231" s="176">
        <f>SUM(E2232:E2235)</f>
        <v>0</v>
      </c>
      <c r="F2231" s="176">
        <f>SUM(F2232:F2235)</f>
        <v>0</v>
      </c>
      <c r="G2231" s="509" t="e">
        <f t="shared" si="40"/>
        <v>#DIV/0!</v>
      </c>
    </row>
    <row r="2232" spans="1:7" ht="12.75" hidden="1">
      <c r="A2232" s="57"/>
      <c r="B2232" s="188"/>
      <c r="C2232" s="521" t="s">
        <v>144</v>
      </c>
      <c r="D2232" s="39"/>
      <c r="E2232" s="39"/>
      <c r="F2232" s="39"/>
      <c r="G2232" s="509" t="e">
        <f t="shared" si="40"/>
        <v>#DIV/0!</v>
      </c>
    </row>
    <row r="2233" spans="1:7" ht="12.75" hidden="1">
      <c r="A2233" s="57"/>
      <c r="B2233" s="188"/>
      <c r="C2233" s="521" t="s">
        <v>143</v>
      </c>
      <c r="D2233" s="39"/>
      <c r="E2233" s="39"/>
      <c r="F2233" s="39"/>
      <c r="G2233" s="509" t="e">
        <f t="shared" si="40"/>
        <v>#DIV/0!</v>
      </c>
    </row>
    <row r="2234" spans="1:7" ht="12.75" hidden="1">
      <c r="A2234" s="57"/>
      <c r="B2234" s="188"/>
      <c r="C2234" s="521" t="s">
        <v>145</v>
      </c>
      <c r="D2234" s="39"/>
      <c r="E2234" s="39"/>
      <c r="F2234" s="39"/>
      <c r="G2234" s="509" t="e">
        <f t="shared" si="40"/>
        <v>#DIV/0!</v>
      </c>
    </row>
    <row r="2235" spans="1:7" ht="12.75" hidden="1">
      <c r="A2235" s="203"/>
      <c r="B2235" s="250"/>
      <c r="C2235" s="521" t="s">
        <v>686</v>
      </c>
      <c r="D2235" s="176"/>
      <c r="E2235" s="176"/>
      <c r="F2235" s="176"/>
      <c r="G2235" s="509" t="e">
        <f t="shared" si="40"/>
        <v>#DIV/0!</v>
      </c>
    </row>
    <row r="2236" spans="1:7" ht="12.75" hidden="1">
      <c r="A2236" s="57"/>
      <c r="B2236" s="188"/>
      <c r="C2236" s="571" t="s">
        <v>156</v>
      </c>
      <c r="D2236" s="176">
        <v>1000</v>
      </c>
      <c r="E2236" s="176">
        <v>1000</v>
      </c>
      <c r="F2236" s="176">
        <f>SUM(F2238)</f>
        <v>0</v>
      </c>
      <c r="G2236" s="509">
        <f t="shared" si="40"/>
        <v>-1</v>
      </c>
    </row>
    <row r="2237" spans="1:7" ht="12.75" hidden="1">
      <c r="A2237" s="203"/>
      <c r="B2237" s="250"/>
      <c r="C2237" s="521" t="s">
        <v>147</v>
      </c>
      <c r="D2237" s="176"/>
      <c r="E2237" s="176"/>
      <c r="F2237" s="176"/>
      <c r="G2237" s="509" t="e">
        <f t="shared" si="40"/>
        <v>#DIV/0!</v>
      </c>
    </row>
    <row r="2238" spans="1:7" ht="12.75" hidden="1">
      <c r="A2238" s="57"/>
      <c r="B2238" s="188"/>
      <c r="C2238" s="521" t="s">
        <v>256</v>
      </c>
      <c r="D2238" s="39"/>
      <c r="E2238" s="39"/>
      <c r="F2238" s="39"/>
      <c r="G2238" s="509" t="e">
        <f aca="true" t="shared" si="41" ref="G2238:G2276">(F2238-E2238)/E2238</f>
        <v>#DIV/0!</v>
      </c>
    </row>
    <row r="2239" spans="1:7" ht="12.75" hidden="1">
      <c r="A2239" s="57"/>
      <c r="B2239" s="188"/>
      <c r="C2239" s="571" t="s">
        <v>626</v>
      </c>
      <c r="D2239" s="176">
        <f>SUM(D2240:D2244)</f>
        <v>67536</v>
      </c>
      <c r="E2239" s="176">
        <f>SUM(E2240:E2244)</f>
        <v>70746</v>
      </c>
      <c r="F2239" s="176">
        <f>SUM(F2240:F2244)</f>
        <v>0</v>
      </c>
      <c r="G2239" s="509">
        <f t="shared" si="41"/>
        <v>-1</v>
      </c>
    </row>
    <row r="2240" spans="1:7" ht="12.75" hidden="1">
      <c r="A2240" s="57"/>
      <c r="B2240" s="188"/>
      <c r="C2240" s="521" t="s">
        <v>155</v>
      </c>
      <c r="D2240" s="39">
        <v>34476</v>
      </c>
      <c r="E2240" s="172">
        <v>37816</v>
      </c>
      <c r="F2240" s="39"/>
      <c r="G2240" s="509">
        <f t="shared" si="41"/>
        <v>-1</v>
      </c>
    </row>
    <row r="2241" spans="1:7" ht="12.75" hidden="1">
      <c r="A2241" s="57"/>
      <c r="B2241" s="188"/>
      <c r="C2241" s="521" t="s">
        <v>149</v>
      </c>
      <c r="D2241" s="39"/>
      <c r="E2241" s="39"/>
      <c r="F2241" s="39"/>
      <c r="G2241" s="509" t="e">
        <f t="shared" si="41"/>
        <v>#DIV/0!</v>
      </c>
    </row>
    <row r="2242" spans="1:7" ht="12.75" hidden="1">
      <c r="A2242" s="57"/>
      <c r="B2242" s="188"/>
      <c r="C2242" s="521" t="s">
        <v>944</v>
      </c>
      <c r="D2242" s="39">
        <v>33060</v>
      </c>
      <c r="E2242" s="172">
        <v>32930</v>
      </c>
      <c r="F2242" s="39"/>
      <c r="G2242" s="509">
        <f t="shared" si="41"/>
        <v>-1</v>
      </c>
    </row>
    <row r="2243" spans="1:7" ht="12.75" hidden="1">
      <c r="A2243" s="57"/>
      <c r="B2243" s="188"/>
      <c r="C2243" s="521" t="s">
        <v>150</v>
      </c>
      <c r="D2243" s="39"/>
      <c r="E2243" s="39"/>
      <c r="F2243" s="39"/>
      <c r="G2243" s="509" t="e">
        <f t="shared" si="41"/>
        <v>#DIV/0!</v>
      </c>
    </row>
    <row r="2244" spans="1:7" ht="12.75" hidden="1">
      <c r="A2244" s="57"/>
      <c r="B2244" s="188"/>
      <c r="C2244" s="521" t="s">
        <v>151</v>
      </c>
      <c r="D2244" s="39"/>
      <c r="E2244" s="39"/>
      <c r="F2244" s="39"/>
      <c r="G2244" s="509" t="e">
        <f t="shared" si="41"/>
        <v>#DIV/0!</v>
      </c>
    </row>
    <row r="2245" spans="1:7" ht="12.75" hidden="1">
      <c r="A2245" s="203"/>
      <c r="B2245" s="250"/>
      <c r="C2245" s="571" t="s">
        <v>407</v>
      </c>
      <c r="D2245" s="176">
        <f>SUM(D2246:D2251)</f>
        <v>0</v>
      </c>
      <c r="E2245" s="176">
        <f>SUM(E2246:E2251)</f>
        <v>0</v>
      </c>
      <c r="F2245" s="176">
        <f>SUM(F2246:F2255)</f>
        <v>80000</v>
      </c>
      <c r="G2245" s="509" t="e">
        <f t="shared" si="41"/>
        <v>#DIV/0!</v>
      </c>
    </row>
    <row r="2246" spans="1:7" ht="12.75" hidden="1">
      <c r="A2246" s="57"/>
      <c r="B2246" s="188"/>
      <c r="C2246" s="521" t="s">
        <v>408</v>
      </c>
      <c r="D2246" s="39"/>
      <c r="E2246" s="172"/>
      <c r="F2246" s="39"/>
      <c r="G2246" s="509" t="e">
        <f t="shared" si="41"/>
        <v>#DIV/0!</v>
      </c>
    </row>
    <row r="2247" spans="1:7" ht="12.75" hidden="1">
      <c r="A2247" s="57"/>
      <c r="B2247" s="188"/>
      <c r="C2247" s="521" t="s">
        <v>258</v>
      </c>
      <c r="D2247" s="39"/>
      <c r="E2247" s="172"/>
      <c r="F2247" s="39"/>
      <c r="G2247" s="509" t="e">
        <f t="shared" si="41"/>
        <v>#DIV/0!</v>
      </c>
    </row>
    <row r="2248" spans="1:7" ht="12.75" hidden="1">
      <c r="A2248" s="57"/>
      <c r="B2248" s="188"/>
      <c r="C2248" s="521" t="s">
        <v>409</v>
      </c>
      <c r="D2248" s="39"/>
      <c r="E2248" s="172"/>
      <c r="F2248" s="39"/>
      <c r="G2248" s="509" t="e">
        <f t="shared" si="41"/>
        <v>#DIV/0!</v>
      </c>
    </row>
    <row r="2249" spans="1:7" ht="12.75" hidden="1">
      <c r="A2249" s="57"/>
      <c r="B2249" s="188"/>
      <c r="C2249" s="324" t="s">
        <v>410</v>
      </c>
      <c r="D2249" s="39"/>
      <c r="E2249" s="172"/>
      <c r="F2249" s="39"/>
      <c r="G2249" s="509" t="e">
        <f t="shared" si="41"/>
        <v>#DIV/0!</v>
      </c>
    </row>
    <row r="2250" spans="1:7" ht="12.75" hidden="1">
      <c r="A2250" s="57"/>
      <c r="B2250" s="188"/>
      <c r="C2250" s="521" t="s">
        <v>411</v>
      </c>
      <c r="D2250" s="39"/>
      <c r="E2250" s="39"/>
      <c r="F2250" s="39"/>
      <c r="G2250" s="509" t="e">
        <f t="shared" si="41"/>
        <v>#DIV/0!</v>
      </c>
    </row>
    <row r="2251" spans="1:7" ht="12.75" hidden="1">
      <c r="A2251" s="57"/>
      <c r="B2251" s="188"/>
      <c r="C2251" s="325" t="s">
        <v>412</v>
      </c>
      <c r="D2251" s="39"/>
      <c r="E2251" s="39"/>
      <c r="F2251" s="39"/>
      <c r="G2251" s="509" t="e">
        <f t="shared" si="41"/>
        <v>#DIV/0!</v>
      </c>
    </row>
    <row r="2252" spans="1:7" ht="12.75" hidden="1">
      <c r="A2252" s="57"/>
      <c r="B2252" s="188"/>
      <c r="C2252" s="326" t="s">
        <v>413</v>
      </c>
      <c r="D2252" s="39"/>
      <c r="E2252" s="39"/>
      <c r="F2252" s="39"/>
      <c r="G2252" s="509" t="e">
        <f t="shared" si="41"/>
        <v>#DIV/0!</v>
      </c>
    </row>
    <row r="2253" spans="1:7" ht="12.75" hidden="1">
      <c r="A2253" s="203"/>
      <c r="B2253" s="250"/>
      <c r="C2253" s="571" t="s">
        <v>275</v>
      </c>
      <c r="D2253" s="176">
        <f>SUM(D2254:D2255)</f>
        <v>0</v>
      </c>
      <c r="E2253" s="176">
        <f>SUM(E2254:E2255)</f>
        <v>0</v>
      </c>
      <c r="F2253" s="176">
        <f>SUM(F2254:F2260)</f>
        <v>80000</v>
      </c>
      <c r="G2253" s="509" t="e">
        <f t="shared" si="41"/>
        <v>#DIV/0!</v>
      </c>
    </row>
    <row r="2254" spans="1:7" ht="12.75" hidden="1">
      <c r="A2254" s="57"/>
      <c r="B2254" s="188"/>
      <c r="C2254" s="521" t="s">
        <v>414</v>
      </c>
      <c r="D2254" s="39"/>
      <c r="E2254" s="172"/>
      <c r="F2254" s="39"/>
      <c r="G2254" s="509" t="e">
        <f t="shared" si="41"/>
        <v>#DIV/0!</v>
      </c>
    </row>
    <row r="2255" spans="1:7" ht="12.75" hidden="1">
      <c r="A2255" s="57"/>
      <c r="B2255" s="188"/>
      <c r="C2255" s="521" t="s">
        <v>269</v>
      </c>
      <c r="D2255" s="39"/>
      <c r="E2255" s="39"/>
      <c r="F2255" s="39"/>
      <c r="G2255" s="509" t="e">
        <f t="shared" si="41"/>
        <v>#DIV/0!</v>
      </c>
    </row>
    <row r="2256" spans="1:7" ht="25.5">
      <c r="A2256" s="57"/>
      <c r="B2256" s="188" t="s">
        <v>840</v>
      </c>
      <c r="C2256" s="432" t="s">
        <v>752</v>
      </c>
      <c r="D2256" s="172">
        <f>SUM(D2257)</f>
        <v>100000</v>
      </c>
      <c r="E2256" s="172">
        <f>SUM(E2257)</f>
        <v>70000</v>
      </c>
      <c r="F2256" s="172">
        <v>80000</v>
      </c>
      <c r="G2256" s="509">
        <f t="shared" si="41"/>
        <v>0.14285714285714285</v>
      </c>
    </row>
    <row r="2257" spans="1:7" ht="12.75" hidden="1">
      <c r="A2257" s="16"/>
      <c r="B2257" s="177"/>
      <c r="C2257" s="443" t="s">
        <v>687</v>
      </c>
      <c r="D2257" s="359">
        <f>SUM(D2259:D2261)</f>
        <v>100000</v>
      </c>
      <c r="E2257" s="165">
        <f>SUM(E2259:E2260)</f>
        <v>70000</v>
      </c>
      <c r="F2257" s="165">
        <f>SUM(F2259:F2260)</f>
        <v>0</v>
      </c>
      <c r="G2257" s="509">
        <f t="shared" si="41"/>
        <v>-1</v>
      </c>
    </row>
    <row r="2258" spans="1:7" ht="12.75" hidden="1">
      <c r="A2258" s="16"/>
      <c r="B2258" s="177"/>
      <c r="C2258" s="437" t="s">
        <v>423</v>
      </c>
      <c r="D2258" s="145"/>
      <c r="E2258" s="18"/>
      <c r="F2258" s="18"/>
      <c r="G2258" s="509" t="e">
        <f t="shared" si="41"/>
        <v>#DIV/0!</v>
      </c>
    </row>
    <row r="2259" spans="1:7" ht="12.75" hidden="1">
      <c r="A2259" s="19"/>
      <c r="B2259" s="40"/>
      <c r="C2259" s="438" t="s">
        <v>415</v>
      </c>
      <c r="D2259" s="73">
        <v>0</v>
      </c>
      <c r="E2259" s="70">
        <v>70000</v>
      </c>
      <c r="F2259" s="21"/>
      <c r="G2259" s="509">
        <f t="shared" si="41"/>
        <v>-1</v>
      </c>
    </row>
    <row r="2260" spans="1:7" ht="12.75" hidden="1">
      <c r="A2260" s="19"/>
      <c r="B2260" s="40"/>
      <c r="C2260" s="438" t="s">
        <v>416</v>
      </c>
      <c r="D2260" s="73">
        <v>20000</v>
      </c>
      <c r="E2260" s="21"/>
      <c r="F2260" s="21"/>
      <c r="G2260" s="509" t="e">
        <f t="shared" si="41"/>
        <v>#DIV/0!</v>
      </c>
    </row>
    <row r="2261" spans="1:7" ht="12.75" hidden="1">
      <c r="A2261" s="427"/>
      <c r="B2261" s="439"/>
      <c r="C2261" s="438" t="s">
        <v>417</v>
      </c>
      <c r="D2261" s="73">
        <v>80000</v>
      </c>
      <c r="E2261" s="498"/>
      <c r="F2261" s="53"/>
      <c r="G2261" s="509" t="e">
        <f t="shared" si="41"/>
        <v>#DIV/0!</v>
      </c>
    </row>
    <row r="2262" spans="1:7" ht="13.5" hidden="1" thickBot="1">
      <c r="A2262" s="428"/>
      <c r="B2262" s="503"/>
      <c r="C2262" s="440" t="s">
        <v>422</v>
      </c>
      <c r="D2262" s="304"/>
      <c r="E2262" s="499"/>
      <c r="F2262" s="496"/>
      <c r="G2262" s="509" t="e">
        <f t="shared" si="41"/>
        <v>#DIV/0!</v>
      </c>
    </row>
    <row r="2263" spans="1:7" ht="12.75">
      <c r="A2263" s="173" t="s">
        <v>197</v>
      </c>
      <c r="B2263" s="258"/>
      <c r="C2263" s="441" t="s">
        <v>666</v>
      </c>
      <c r="D2263" s="213">
        <f>SUM(D2264,D2266)</f>
        <v>64000</v>
      </c>
      <c r="E2263" s="213">
        <f>SUM(E2264,E2266)</f>
        <v>64000</v>
      </c>
      <c r="F2263" s="213">
        <f>SUM(F2264,F2266)</f>
        <v>50000</v>
      </c>
      <c r="G2263" s="509">
        <f t="shared" si="41"/>
        <v>-0.21875</v>
      </c>
    </row>
    <row r="2264" spans="1:7" ht="12.75">
      <c r="A2264" s="268"/>
      <c r="B2264" s="190" t="s">
        <v>839</v>
      </c>
      <c r="C2264" s="486" t="s">
        <v>678</v>
      </c>
      <c r="D2264" s="233">
        <f>SUM(D2265)</f>
        <v>49000</v>
      </c>
      <c r="E2264" s="233">
        <f>SUM(E2265)</f>
        <v>49000</v>
      </c>
      <c r="F2264" s="233">
        <f>SUM(F2265)</f>
        <v>50000</v>
      </c>
      <c r="G2264" s="509">
        <f t="shared" si="41"/>
        <v>0.02040816326530612</v>
      </c>
    </row>
    <row r="2265" spans="1:7" ht="12.75" hidden="1">
      <c r="A2265" s="238"/>
      <c r="B2265" s="184"/>
      <c r="C2265" s="445" t="s">
        <v>345</v>
      </c>
      <c r="D2265" s="195">
        <v>49000</v>
      </c>
      <c r="E2265" s="195">
        <v>49000</v>
      </c>
      <c r="F2265" s="362">
        <v>50000</v>
      </c>
      <c r="G2265" s="509">
        <f t="shared" si="41"/>
        <v>0.02040816326530612</v>
      </c>
    </row>
    <row r="2266" spans="1:7" ht="12.75">
      <c r="A2266" s="59"/>
      <c r="B2266" s="184" t="s">
        <v>159</v>
      </c>
      <c r="C2266" s="437" t="s">
        <v>627</v>
      </c>
      <c r="D2266" s="169">
        <f>SUM(D2267)</f>
        <v>15000</v>
      </c>
      <c r="E2266" s="169">
        <f>SUM(E2267)</f>
        <v>15000</v>
      </c>
      <c r="F2266" s="169">
        <f>SUM(F2267)</f>
        <v>0</v>
      </c>
      <c r="G2266" s="509">
        <f t="shared" si="41"/>
        <v>-1</v>
      </c>
    </row>
    <row r="2267" spans="1:7" s="150" customFormat="1" ht="13.5" hidden="1" thickBot="1">
      <c r="A2267" s="299"/>
      <c r="B2267" s="317"/>
      <c r="C2267" s="474" t="s">
        <v>308</v>
      </c>
      <c r="D2267" s="318">
        <v>15000</v>
      </c>
      <c r="E2267" s="318">
        <v>15000</v>
      </c>
      <c r="F2267" s="318"/>
      <c r="G2267" s="509">
        <f t="shared" si="41"/>
        <v>-1</v>
      </c>
    </row>
    <row r="2268" spans="1:7" ht="12.75">
      <c r="A2268" s="173" t="s">
        <v>198</v>
      </c>
      <c r="B2268" s="258"/>
      <c r="C2268" s="441" t="s">
        <v>667</v>
      </c>
      <c r="D2268" s="213">
        <f>SUM(D2269)</f>
        <v>15000</v>
      </c>
      <c r="E2268" s="213">
        <f>SUM(E2269)</f>
        <v>25000</v>
      </c>
      <c r="F2268" s="213">
        <f>SUM(F2269)</f>
        <v>30000</v>
      </c>
      <c r="G2268" s="509">
        <f t="shared" si="41"/>
        <v>0.2</v>
      </c>
    </row>
    <row r="2269" spans="1:7" ht="12.75">
      <c r="A2269" s="59"/>
      <c r="B2269" s="184" t="s">
        <v>839</v>
      </c>
      <c r="C2269" s="437" t="s">
        <v>678</v>
      </c>
      <c r="D2269" s="231">
        <v>15000</v>
      </c>
      <c r="E2269" s="231">
        <v>25000</v>
      </c>
      <c r="F2269" s="231">
        <v>30000</v>
      </c>
      <c r="G2269" s="509">
        <f t="shared" si="41"/>
        <v>0.2</v>
      </c>
    </row>
    <row r="2270" spans="1:7" ht="12.75">
      <c r="A2270" s="173" t="s">
        <v>199</v>
      </c>
      <c r="B2270" s="258"/>
      <c r="C2270" s="441" t="s">
        <v>668</v>
      </c>
      <c r="D2270" s="174">
        <f>SUM(D2271,D2276)</f>
        <v>66000</v>
      </c>
      <c r="E2270" s="174">
        <f>SUM(E2271,E2276)</f>
        <v>225295</v>
      </c>
      <c r="F2270" s="174">
        <f>SUM(F2271,F2276)</f>
        <v>303000</v>
      </c>
      <c r="G2270" s="509">
        <f t="shared" si="41"/>
        <v>0.34490334894249763</v>
      </c>
    </row>
    <row r="2271" spans="1:7" ht="12.75">
      <c r="A2271" s="264"/>
      <c r="B2271" s="191" t="s">
        <v>839</v>
      </c>
      <c r="C2271" s="473" t="s">
        <v>678</v>
      </c>
      <c r="D2271" s="223">
        <f>SUM(D2272:D2275)</f>
        <v>62000</v>
      </c>
      <c r="E2271" s="223">
        <f>SUM(E2272:E2275)</f>
        <v>225295</v>
      </c>
      <c r="F2271" s="223">
        <f>SUM(F2272:F2275)</f>
        <v>223000</v>
      </c>
      <c r="G2271" s="509">
        <f t="shared" si="41"/>
        <v>-0.010186644177633769</v>
      </c>
    </row>
    <row r="2272" spans="1:7" s="153" customFormat="1" ht="12.75" hidden="1">
      <c r="A2272" s="264"/>
      <c r="B2272" s="191"/>
      <c r="C2272" s="487" t="s">
        <v>307</v>
      </c>
      <c r="D2272" s="224"/>
      <c r="E2272" s="224">
        <v>162295</v>
      </c>
      <c r="F2272" s="372">
        <v>160000</v>
      </c>
      <c r="G2272" s="509">
        <f t="shared" si="41"/>
        <v>-0.014140916232785976</v>
      </c>
    </row>
    <row r="2273" spans="1:7" ht="12" customHeight="1" hidden="1">
      <c r="A2273" s="238"/>
      <c r="B2273" s="184"/>
      <c r="C2273" s="445" t="s">
        <v>303</v>
      </c>
      <c r="D2273" s="225">
        <v>11000</v>
      </c>
      <c r="E2273" s="225">
        <v>12000</v>
      </c>
      <c r="F2273" s="365">
        <v>12000</v>
      </c>
      <c r="G2273" s="509">
        <f t="shared" si="41"/>
        <v>0</v>
      </c>
    </row>
    <row r="2274" spans="1:7" ht="12.75" hidden="1">
      <c r="A2274" s="238"/>
      <c r="B2274" s="184"/>
      <c r="C2274" s="445" t="s">
        <v>304</v>
      </c>
      <c r="D2274" s="225">
        <v>11000</v>
      </c>
      <c r="E2274" s="225">
        <v>11000</v>
      </c>
      <c r="F2274" s="365">
        <v>11000</v>
      </c>
      <c r="G2274" s="509">
        <f t="shared" si="41"/>
        <v>0</v>
      </c>
    </row>
    <row r="2275" spans="1:7" ht="12.75" hidden="1">
      <c r="A2275" s="238"/>
      <c r="B2275" s="184"/>
      <c r="C2275" s="445" t="s">
        <v>305</v>
      </c>
      <c r="D2275" s="225">
        <v>40000</v>
      </c>
      <c r="E2275" s="225">
        <v>40000</v>
      </c>
      <c r="F2275" s="365">
        <v>40000</v>
      </c>
      <c r="G2275" s="509">
        <f t="shared" si="41"/>
        <v>0</v>
      </c>
    </row>
    <row r="2276" spans="1:7" ht="12.75">
      <c r="A2276" s="59"/>
      <c r="B2276" s="184" t="s">
        <v>159</v>
      </c>
      <c r="C2276" s="437" t="s">
        <v>627</v>
      </c>
      <c r="D2276" s="639">
        <f>SUM(D2279)</f>
        <v>4000</v>
      </c>
      <c r="E2276" s="639">
        <f>SUM(E2279)</f>
        <v>0</v>
      </c>
      <c r="F2276" s="639">
        <f>SUM(F2277:F2279)</f>
        <v>80000</v>
      </c>
      <c r="G2276" s="509" t="e">
        <f t="shared" si="41"/>
        <v>#DIV/0!</v>
      </c>
    </row>
    <row r="2277" spans="1:7" ht="12.75" hidden="1">
      <c r="A2277" s="59"/>
      <c r="B2277" s="184"/>
      <c r="C2277" s="445" t="s">
        <v>1002</v>
      </c>
      <c r="D2277" s="639"/>
      <c r="E2277" s="639"/>
      <c r="F2277" s="639">
        <v>50000</v>
      </c>
      <c r="G2277" s="509"/>
    </row>
    <row r="2278" spans="1:7" ht="12.75" hidden="1">
      <c r="A2278" s="59"/>
      <c r="B2278" s="184"/>
      <c r="C2278" s="445" t="s">
        <v>1026</v>
      </c>
      <c r="D2278" s="639"/>
      <c r="E2278" s="639"/>
      <c r="F2278" s="639">
        <v>30000</v>
      </c>
      <c r="G2278" s="509"/>
    </row>
    <row r="2279" spans="1:7" s="150" customFormat="1" ht="12.75" hidden="1">
      <c r="A2279" s="238"/>
      <c r="B2279" s="184"/>
      <c r="C2279" s="445" t="s">
        <v>306</v>
      </c>
      <c r="D2279" s="225">
        <v>4000</v>
      </c>
      <c r="E2279" s="225"/>
      <c r="F2279" s="225"/>
      <c r="G2279" s="509" t="e">
        <f aca="true" t="shared" si="42" ref="G2279:G2310">(F2279-E2279)/E2279</f>
        <v>#DIV/0!</v>
      </c>
    </row>
    <row r="2280" spans="1:7" ht="12.75">
      <c r="A2280" s="166" t="s">
        <v>200</v>
      </c>
      <c r="B2280" s="245"/>
      <c r="C2280" s="443" t="s">
        <v>723</v>
      </c>
      <c r="D2280" s="161">
        <f>SUM(D2281)</f>
        <v>335636</v>
      </c>
      <c r="E2280" s="161">
        <f>SUM(E2281)</f>
        <v>368000</v>
      </c>
      <c r="F2280" s="161">
        <f>SUM(F2281)</f>
        <v>352000</v>
      </c>
      <c r="G2280" s="509">
        <f t="shared" si="42"/>
        <v>-0.043478260869565216</v>
      </c>
    </row>
    <row r="2281" spans="1:7" ht="12.75">
      <c r="A2281" s="264"/>
      <c r="B2281" s="191" t="s">
        <v>839</v>
      </c>
      <c r="C2281" s="473" t="s">
        <v>678</v>
      </c>
      <c r="D2281" s="182">
        <f>D2282+D2283+D2284+D2285+D2286</f>
        <v>335636</v>
      </c>
      <c r="E2281" s="182">
        <f>SUM(E2282:E2286)</f>
        <v>368000</v>
      </c>
      <c r="F2281" s="182">
        <f>SUM(F2282:F2286)</f>
        <v>352000</v>
      </c>
      <c r="G2281" s="509">
        <f t="shared" si="42"/>
        <v>-0.043478260869565216</v>
      </c>
    </row>
    <row r="2282" spans="1:7" ht="12.75" hidden="1">
      <c r="A2282" s="238"/>
      <c r="B2282" s="184"/>
      <c r="C2282" s="445" t="s">
        <v>348</v>
      </c>
      <c r="D2282" s="180">
        <v>294200</v>
      </c>
      <c r="E2282" s="180">
        <v>335000</v>
      </c>
      <c r="F2282" s="365">
        <v>300000</v>
      </c>
      <c r="G2282" s="509">
        <f t="shared" si="42"/>
        <v>-0.1044776119402985</v>
      </c>
    </row>
    <row r="2283" spans="1:7" ht="12.75" hidden="1">
      <c r="A2283" s="238"/>
      <c r="B2283" s="184"/>
      <c r="C2283" s="445" t="s">
        <v>347</v>
      </c>
      <c r="D2283" s="180">
        <v>15000</v>
      </c>
      <c r="E2283" s="180">
        <v>15000</v>
      </c>
      <c r="F2283" s="365">
        <v>15000</v>
      </c>
      <c r="G2283" s="509">
        <f t="shared" si="42"/>
        <v>0</v>
      </c>
    </row>
    <row r="2284" spans="1:7" ht="12.75" hidden="1">
      <c r="A2284" s="238"/>
      <c r="B2284" s="184"/>
      <c r="C2284" s="445" t="s">
        <v>327</v>
      </c>
      <c r="D2284" s="180">
        <v>1500</v>
      </c>
      <c r="E2284" s="180">
        <v>1500</v>
      </c>
      <c r="F2284" s="365">
        <v>2000</v>
      </c>
      <c r="G2284" s="509">
        <f t="shared" si="42"/>
        <v>0.3333333333333333</v>
      </c>
    </row>
    <row r="2285" spans="1:7" ht="12.75" hidden="1">
      <c r="A2285" s="238"/>
      <c r="B2285" s="184"/>
      <c r="C2285" s="445" t="s">
        <v>326</v>
      </c>
      <c r="D2285" s="180">
        <v>1500</v>
      </c>
      <c r="E2285" s="180">
        <v>1500</v>
      </c>
      <c r="F2285" s="365"/>
      <c r="G2285" s="509">
        <f t="shared" si="42"/>
        <v>-1</v>
      </c>
    </row>
    <row r="2286" spans="1:7" ht="12.75" hidden="1">
      <c r="A2286" s="238"/>
      <c r="B2286" s="184"/>
      <c r="C2286" s="445" t="s">
        <v>1027</v>
      </c>
      <c r="D2286" s="195">
        <v>23436</v>
      </c>
      <c r="E2286" s="180">
        <v>15000</v>
      </c>
      <c r="F2286" s="365">
        <v>35000</v>
      </c>
      <c r="G2286" s="509">
        <f t="shared" si="42"/>
        <v>1.3333333333333333</v>
      </c>
    </row>
    <row r="2287" spans="1:7" s="3" customFormat="1" ht="12.75">
      <c r="A2287" s="77" t="s">
        <v>201</v>
      </c>
      <c r="B2287" s="242"/>
      <c r="C2287" s="435" t="s">
        <v>669</v>
      </c>
      <c r="D2287" s="222">
        <f>D2288+D2299+D2400+D2408+D2424+D2428+D2432+D2435+D2437+D2441</f>
        <v>9403920</v>
      </c>
      <c r="E2287" s="222">
        <f>E2288+E2299+E2400+E2408+E2424+E2428+E2432+E2435+E2437+E2441</f>
        <v>11308821.61</v>
      </c>
      <c r="F2287" s="222">
        <f>F2288+F2299+F2400+F2408+F2424+F2428+F2432+F2435+F2437+F2441</f>
        <v>10143000</v>
      </c>
      <c r="G2287" s="529">
        <f t="shared" si="42"/>
        <v>-0.1030895746882331</v>
      </c>
    </row>
    <row r="2288" spans="1:7" ht="25.5">
      <c r="A2288" s="164" t="s">
        <v>157</v>
      </c>
      <c r="B2288" s="260"/>
      <c r="C2288" s="488" t="s">
        <v>670</v>
      </c>
      <c r="D2288" s="165">
        <f>SUM(D2289,D2298)</f>
        <v>206000</v>
      </c>
      <c r="E2288" s="165">
        <f>SUM(E2289,E2298)</f>
        <v>773000</v>
      </c>
      <c r="F2288" s="165">
        <f>SUM(F2289,F2298)</f>
        <v>745000</v>
      </c>
      <c r="G2288" s="509">
        <f t="shared" si="42"/>
        <v>-0.03622250970245795</v>
      </c>
    </row>
    <row r="2289" spans="1:7" ht="12.75">
      <c r="A2289" s="16"/>
      <c r="B2289" s="177" t="s">
        <v>839</v>
      </c>
      <c r="C2289" s="436" t="s">
        <v>678</v>
      </c>
      <c r="D2289" s="18">
        <f>SUM(D2290:D2297)</f>
        <v>206000</v>
      </c>
      <c r="E2289" s="18">
        <f>SUM(E2290:E2297)</f>
        <v>243000</v>
      </c>
      <c r="F2289" s="18">
        <v>245000</v>
      </c>
      <c r="G2289" s="509">
        <f t="shared" si="42"/>
        <v>0.00823045267489712</v>
      </c>
    </row>
    <row r="2290" spans="1:7" ht="12.75" hidden="1">
      <c r="A2290" s="262"/>
      <c r="B2290" s="80"/>
      <c r="C2290" s="489" t="s">
        <v>290</v>
      </c>
      <c r="D2290" s="43">
        <v>9000</v>
      </c>
      <c r="E2290" s="43">
        <v>9000</v>
      </c>
      <c r="F2290" s="175">
        <v>10000</v>
      </c>
      <c r="G2290" s="509">
        <f t="shared" si="42"/>
        <v>0.1111111111111111</v>
      </c>
    </row>
    <row r="2291" spans="1:7" ht="12.75" hidden="1">
      <c r="A2291" s="262"/>
      <c r="B2291" s="152"/>
      <c r="C2291" s="209" t="s">
        <v>291</v>
      </c>
      <c r="D2291" s="43">
        <v>5000</v>
      </c>
      <c r="E2291" s="43">
        <v>5000</v>
      </c>
      <c r="F2291" s="175">
        <v>20000</v>
      </c>
      <c r="G2291" s="509">
        <f t="shared" si="42"/>
        <v>3</v>
      </c>
    </row>
    <row r="2292" spans="1:7" ht="36" hidden="1">
      <c r="A2292" s="262"/>
      <c r="B2292" s="152"/>
      <c r="C2292" s="465" t="s">
        <v>292</v>
      </c>
      <c r="D2292" s="43">
        <v>118000</v>
      </c>
      <c r="E2292" s="43">
        <v>150000</v>
      </c>
      <c r="F2292" s="175">
        <v>150000</v>
      </c>
      <c r="G2292" s="509">
        <f t="shared" si="42"/>
        <v>0</v>
      </c>
    </row>
    <row r="2293" spans="1:7" ht="12.75" hidden="1">
      <c r="A2293" s="262"/>
      <c r="B2293" s="152"/>
      <c r="C2293" s="209" t="s">
        <v>293</v>
      </c>
      <c r="D2293" s="43">
        <v>12000</v>
      </c>
      <c r="E2293" s="43">
        <v>18000</v>
      </c>
      <c r="F2293" s="175">
        <v>20000</v>
      </c>
      <c r="G2293" s="509">
        <f t="shared" si="42"/>
        <v>0.1111111111111111</v>
      </c>
    </row>
    <row r="2294" spans="1:7" ht="12.75" hidden="1">
      <c r="A2294" s="262"/>
      <c r="B2294" s="152"/>
      <c r="C2294" s="209" t="s">
        <v>294</v>
      </c>
      <c r="D2294" s="43">
        <v>15000</v>
      </c>
      <c r="E2294" s="43">
        <v>5000</v>
      </c>
      <c r="F2294" s="175">
        <v>15000</v>
      </c>
      <c r="G2294" s="509">
        <f t="shared" si="42"/>
        <v>2</v>
      </c>
    </row>
    <row r="2295" spans="1:7" ht="12.75" hidden="1">
      <c r="A2295" s="262"/>
      <c r="B2295" s="152"/>
      <c r="C2295" s="209" t="s">
        <v>295</v>
      </c>
      <c r="D2295" s="43">
        <v>22000</v>
      </c>
      <c r="E2295" s="43">
        <v>31000</v>
      </c>
      <c r="F2295" s="175">
        <v>30000</v>
      </c>
      <c r="G2295" s="509">
        <f t="shared" si="42"/>
        <v>-0.03225806451612903</v>
      </c>
    </row>
    <row r="2296" spans="1:7" s="1" customFormat="1" ht="12.75" hidden="1">
      <c r="A2296" s="262"/>
      <c r="B2296" s="178"/>
      <c r="C2296" s="209" t="s">
        <v>296</v>
      </c>
      <c r="D2296" s="43">
        <v>20000</v>
      </c>
      <c r="E2296" s="43">
        <v>20000</v>
      </c>
      <c r="F2296" s="175"/>
      <c r="G2296" s="509">
        <f t="shared" si="42"/>
        <v>-1</v>
      </c>
    </row>
    <row r="2297" spans="1:7" s="1" customFormat="1" ht="12.75" hidden="1">
      <c r="A2297" s="262"/>
      <c r="B2297" s="178"/>
      <c r="C2297" s="209" t="s">
        <v>297</v>
      </c>
      <c r="D2297" s="43">
        <v>5000</v>
      </c>
      <c r="E2297" s="43">
        <v>5000</v>
      </c>
      <c r="F2297" s="175"/>
      <c r="G2297" s="509">
        <f t="shared" si="42"/>
        <v>-1</v>
      </c>
    </row>
    <row r="2298" spans="1:7" s="142" customFormat="1" ht="12.75">
      <c r="A2298" s="19"/>
      <c r="B2298" s="178" t="s">
        <v>159</v>
      </c>
      <c r="C2298" s="64" t="s">
        <v>1014</v>
      </c>
      <c r="D2298" s="160">
        <v>0</v>
      </c>
      <c r="E2298" s="160">
        <v>530000</v>
      </c>
      <c r="F2298" s="160">
        <v>500000</v>
      </c>
      <c r="G2298" s="509">
        <f t="shared" si="42"/>
        <v>-0.05660377358490566</v>
      </c>
    </row>
    <row r="2299" spans="1:7" s="143" customFormat="1" ht="12.75">
      <c r="A2299" s="166" t="s">
        <v>928</v>
      </c>
      <c r="B2299" s="245"/>
      <c r="C2299" s="443" t="s">
        <v>707</v>
      </c>
      <c r="D2299" s="170">
        <f>D2300+D2314+D2389+D2390</f>
        <v>2861122</v>
      </c>
      <c r="E2299" s="170">
        <f>E2300+E2314+E2389+E2390</f>
        <v>3768821.6100000003</v>
      </c>
      <c r="F2299" s="170">
        <f>F2300+F2314+F2389+F2390</f>
        <v>3013000</v>
      </c>
      <c r="G2299" s="509">
        <f t="shared" si="42"/>
        <v>-0.20054587035760504</v>
      </c>
    </row>
    <row r="2300" spans="1:7" ht="12.75">
      <c r="A2300" s="57"/>
      <c r="B2300" s="188" t="s">
        <v>838</v>
      </c>
      <c r="C2300" s="57" t="s">
        <v>673</v>
      </c>
      <c r="D2300" s="522">
        <f>SUM(D2301,D2310:D2313)</f>
        <v>1588416</v>
      </c>
      <c r="E2300" s="522">
        <f>SUM(E2301,E2310:E2313)</f>
        <v>1684415.61</v>
      </c>
      <c r="F2300" s="522">
        <v>1870000</v>
      </c>
      <c r="G2300" s="509">
        <f t="shared" si="42"/>
        <v>0.1101773154429505</v>
      </c>
    </row>
    <row r="2301" spans="1:7" ht="12.75" hidden="1">
      <c r="A2301" s="203"/>
      <c r="B2301" s="250"/>
      <c r="C2301" s="571" t="s">
        <v>674</v>
      </c>
      <c r="D2301" s="176">
        <f>SUM(D2302:D2309)</f>
        <v>1150922</v>
      </c>
      <c r="E2301" s="176">
        <f>SUM(E2302:E2309)</f>
        <v>1246922</v>
      </c>
      <c r="F2301" s="176">
        <f>SUM(F2302:F2309)</f>
        <v>0</v>
      </c>
      <c r="G2301" s="509">
        <f t="shared" si="42"/>
        <v>-1</v>
      </c>
    </row>
    <row r="2302" spans="1:7" ht="12.75" hidden="1">
      <c r="A2302" s="57"/>
      <c r="B2302" s="148"/>
      <c r="C2302" s="286" t="s">
        <v>126</v>
      </c>
      <c r="D2302" s="39">
        <v>1115422</v>
      </c>
      <c r="E2302" s="172">
        <v>1115422</v>
      </c>
      <c r="F2302" s="39"/>
      <c r="G2302" s="509">
        <f t="shared" si="42"/>
        <v>-1</v>
      </c>
    </row>
    <row r="2303" spans="1:7" ht="12.75" hidden="1">
      <c r="A2303" s="57"/>
      <c r="B2303" s="148"/>
      <c r="C2303" s="286" t="s">
        <v>127</v>
      </c>
      <c r="D2303" s="39"/>
      <c r="E2303" s="39"/>
      <c r="F2303" s="39"/>
      <c r="G2303" s="509" t="e">
        <f t="shared" si="42"/>
        <v>#DIV/0!</v>
      </c>
    </row>
    <row r="2304" spans="1:7" ht="12.75" hidden="1">
      <c r="A2304" s="57"/>
      <c r="B2304" s="148"/>
      <c r="C2304" s="286" t="s">
        <v>123</v>
      </c>
      <c r="D2304" s="39"/>
      <c r="E2304" s="39">
        <v>106000</v>
      </c>
      <c r="F2304" s="39"/>
      <c r="G2304" s="509">
        <f t="shared" si="42"/>
        <v>-1</v>
      </c>
    </row>
    <row r="2305" spans="1:7" ht="12.75" hidden="1">
      <c r="A2305" s="57"/>
      <c r="B2305" s="148"/>
      <c r="C2305" s="286" t="s">
        <v>124</v>
      </c>
      <c r="D2305" s="39"/>
      <c r="E2305" s="39"/>
      <c r="F2305" s="39"/>
      <c r="G2305" s="509" t="e">
        <f t="shared" si="42"/>
        <v>#DIV/0!</v>
      </c>
    </row>
    <row r="2306" spans="1:7" ht="12.75" hidden="1">
      <c r="A2306" s="57"/>
      <c r="B2306" s="148"/>
      <c r="C2306" s="286" t="s">
        <v>125</v>
      </c>
      <c r="D2306" s="39"/>
      <c r="E2306" s="39"/>
      <c r="F2306" s="39"/>
      <c r="G2306" s="509" t="e">
        <f t="shared" si="42"/>
        <v>#DIV/0!</v>
      </c>
    </row>
    <row r="2307" spans="1:7" ht="12.75" hidden="1">
      <c r="A2307" s="57"/>
      <c r="B2307" s="148"/>
      <c r="C2307" s="286" t="s">
        <v>625</v>
      </c>
      <c r="D2307" s="39"/>
      <c r="E2307" s="39"/>
      <c r="F2307" s="39"/>
      <c r="G2307" s="509" t="e">
        <f t="shared" si="42"/>
        <v>#DIV/0!</v>
      </c>
    </row>
    <row r="2308" spans="1:7" ht="12.75" hidden="1">
      <c r="A2308" s="57"/>
      <c r="B2308" s="148"/>
      <c r="C2308" s="286" t="s">
        <v>71</v>
      </c>
      <c r="D2308" s="39">
        <v>10000</v>
      </c>
      <c r="E2308" s="39"/>
      <c r="F2308" s="39"/>
      <c r="G2308" s="509" t="e">
        <f t="shared" si="42"/>
        <v>#DIV/0!</v>
      </c>
    </row>
    <row r="2309" spans="1:7" ht="12.75" hidden="1">
      <c r="A2309" s="57"/>
      <c r="B2309" s="148"/>
      <c r="C2309" s="286" t="s">
        <v>128</v>
      </c>
      <c r="D2309" s="39">
        <v>25500</v>
      </c>
      <c r="E2309" s="39">
        <v>25500</v>
      </c>
      <c r="F2309" s="39"/>
      <c r="G2309" s="509">
        <f t="shared" si="42"/>
        <v>-1</v>
      </c>
    </row>
    <row r="2310" spans="1:7" ht="12.75" hidden="1">
      <c r="A2310" s="57"/>
      <c r="B2310" s="148"/>
      <c r="C2310" s="197" t="s">
        <v>72</v>
      </c>
      <c r="D2310" s="39"/>
      <c r="E2310" s="39"/>
      <c r="F2310" s="39"/>
      <c r="G2310" s="509" t="e">
        <f t="shared" si="42"/>
        <v>#DIV/0!</v>
      </c>
    </row>
    <row r="2311" spans="1:7" ht="12.75" hidden="1">
      <c r="A2311" s="203"/>
      <c r="B2311" s="250"/>
      <c r="C2311" s="571" t="s">
        <v>675</v>
      </c>
      <c r="D2311" s="176">
        <v>20000</v>
      </c>
      <c r="E2311" s="176">
        <v>20000</v>
      </c>
      <c r="F2311" s="176"/>
      <c r="G2311" s="509">
        <f aca="true" t="shared" si="43" ref="G2311:G2342">(F2311-E2311)/E2311</f>
        <v>-1</v>
      </c>
    </row>
    <row r="2312" spans="1:7" ht="12.75" hidden="1">
      <c r="A2312" s="203"/>
      <c r="B2312" s="250"/>
      <c r="C2312" s="571" t="s">
        <v>676</v>
      </c>
      <c r="D2312" s="176">
        <v>411263</v>
      </c>
      <c r="E2312" s="176">
        <v>411259</v>
      </c>
      <c r="F2312" s="176">
        <f>F2301*0.33</f>
        <v>0</v>
      </c>
      <c r="G2312" s="509">
        <f t="shared" si="43"/>
        <v>-1</v>
      </c>
    </row>
    <row r="2313" spans="1:7" ht="12.75" hidden="1">
      <c r="A2313" s="203"/>
      <c r="B2313" s="250"/>
      <c r="C2313" s="571" t="s">
        <v>677</v>
      </c>
      <c r="D2313" s="176">
        <v>6231</v>
      </c>
      <c r="E2313" s="176">
        <f>E2301*0.005</f>
        <v>6234.610000000001</v>
      </c>
      <c r="F2313" s="176">
        <f>F2301*0.005</f>
        <v>0</v>
      </c>
      <c r="G2313" s="509">
        <f t="shared" si="43"/>
        <v>-1</v>
      </c>
    </row>
    <row r="2314" spans="1:7" ht="12.75">
      <c r="A2314" s="57"/>
      <c r="B2314" s="188" t="s">
        <v>839</v>
      </c>
      <c r="C2314" s="521" t="s">
        <v>678</v>
      </c>
      <c r="D2314" s="522">
        <f>D2315+D2330+D2336+D2343+D2357+D2364+D2372+D2377+D2378+D2381+D2383</f>
        <v>922706</v>
      </c>
      <c r="E2314" s="522">
        <f>E2315+E2330+E2336+E2343+E2357+E2364+E2372+E2377+E2378+E2381+E2383</f>
        <v>922706</v>
      </c>
      <c r="F2314" s="522">
        <v>923000</v>
      </c>
      <c r="G2314" s="509">
        <f t="shared" si="43"/>
        <v>0.00031862803536554437</v>
      </c>
    </row>
    <row r="2315" spans="1:7" ht="12.75" hidden="1">
      <c r="A2315" s="203"/>
      <c r="B2315" s="250"/>
      <c r="C2315" s="571" t="s">
        <v>940</v>
      </c>
      <c r="D2315" s="176">
        <v>83789</v>
      </c>
      <c r="E2315" s="176">
        <v>83789</v>
      </c>
      <c r="F2315" s="176">
        <f>SUM(F2316:F2329)</f>
        <v>0</v>
      </c>
      <c r="G2315" s="509">
        <f t="shared" si="43"/>
        <v>-1</v>
      </c>
    </row>
    <row r="2316" spans="1:7" ht="12.75" hidden="1">
      <c r="A2316" s="57"/>
      <c r="B2316" s="148"/>
      <c r="C2316" s="581" t="s">
        <v>73</v>
      </c>
      <c r="D2316" s="39"/>
      <c r="E2316" s="39"/>
      <c r="F2316" s="39"/>
      <c r="G2316" s="509" t="e">
        <f t="shared" si="43"/>
        <v>#DIV/0!</v>
      </c>
    </row>
    <row r="2317" spans="1:7" ht="12.75" hidden="1">
      <c r="A2317" s="57"/>
      <c r="B2317" s="148"/>
      <c r="C2317" s="581" t="s">
        <v>74</v>
      </c>
      <c r="D2317" s="39"/>
      <c r="E2317" s="39"/>
      <c r="F2317" s="39"/>
      <c r="G2317" s="509" t="e">
        <f t="shared" si="43"/>
        <v>#DIV/0!</v>
      </c>
    </row>
    <row r="2318" spans="1:7" ht="12.75" hidden="1">
      <c r="A2318" s="57"/>
      <c r="B2318" s="148"/>
      <c r="C2318" s="581" t="s">
        <v>75</v>
      </c>
      <c r="D2318" s="39"/>
      <c r="E2318" s="39"/>
      <c r="F2318" s="39"/>
      <c r="G2318" s="509" t="e">
        <f t="shared" si="43"/>
        <v>#DIV/0!</v>
      </c>
    </row>
    <row r="2319" spans="1:7" ht="12.75" hidden="1">
      <c r="A2319" s="57"/>
      <c r="B2319" s="148"/>
      <c r="C2319" s="581" t="s">
        <v>76</v>
      </c>
      <c r="D2319" s="39"/>
      <c r="E2319" s="39"/>
      <c r="F2319" s="39"/>
      <c r="G2319" s="509" t="e">
        <f t="shared" si="43"/>
        <v>#DIV/0!</v>
      </c>
    </row>
    <row r="2320" spans="1:7" ht="12.75" hidden="1">
      <c r="A2320" s="57"/>
      <c r="B2320" s="148"/>
      <c r="C2320" s="581" t="s">
        <v>77</v>
      </c>
      <c r="D2320" s="39"/>
      <c r="E2320" s="39"/>
      <c r="F2320" s="39"/>
      <c r="G2320" s="509" t="e">
        <f t="shared" si="43"/>
        <v>#DIV/0!</v>
      </c>
    </row>
    <row r="2321" spans="1:7" ht="12.75" hidden="1">
      <c r="A2321" s="57"/>
      <c r="B2321" s="148"/>
      <c r="C2321" s="581" t="s">
        <v>224</v>
      </c>
      <c r="D2321" s="39"/>
      <c r="E2321" s="39"/>
      <c r="F2321" s="39"/>
      <c r="G2321" s="509" t="e">
        <f t="shared" si="43"/>
        <v>#DIV/0!</v>
      </c>
    </row>
    <row r="2322" spans="1:7" ht="12.75" hidden="1">
      <c r="A2322" s="57"/>
      <c r="B2322" s="148"/>
      <c r="C2322" s="581" t="s">
        <v>78</v>
      </c>
      <c r="D2322" s="39"/>
      <c r="E2322" s="39"/>
      <c r="F2322" s="39"/>
      <c r="G2322" s="509" t="e">
        <f t="shared" si="43"/>
        <v>#DIV/0!</v>
      </c>
    </row>
    <row r="2323" spans="1:7" ht="12.75" hidden="1">
      <c r="A2323" s="57"/>
      <c r="B2323" s="148"/>
      <c r="C2323" s="581" t="s">
        <v>79</v>
      </c>
      <c r="D2323" s="39"/>
      <c r="E2323" s="39"/>
      <c r="F2323" s="39"/>
      <c r="G2323" s="509" t="e">
        <f t="shared" si="43"/>
        <v>#DIV/0!</v>
      </c>
    </row>
    <row r="2324" spans="1:7" ht="12.75" hidden="1">
      <c r="A2324" s="57"/>
      <c r="B2324" s="148"/>
      <c r="C2324" s="581" t="s">
        <v>80</v>
      </c>
      <c r="D2324" s="39"/>
      <c r="E2324" s="39"/>
      <c r="F2324" s="39"/>
      <c r="G2324" s="509" t="e">
        <f t="shared" si="43"/>
        <v>#DIV/0!</v>
      </c>
    </row>
    <row r="2325" spans="1:7" ht="12.75" hidden="1">
      <c r="A2325" s="57"/>
      <c r="B2325" s="148"/>
      <c r="C2325" s="581" t="s">
        <v>81</v>
      </c>
      <c r="D2325" s="39"/>
      <c r="E2325" s="39"/>
      <c r="F2325" s="39"/>
      <c r="G2325" s="509" t="e">
        <f t="shared" si="43"/>
        <v>#DIV/0!</v>
      </c>
    </row>
    <row r="2326" spans="1:7" ht="12.75" hidden="1">
      <c r="A2326" s="57"/>
      <c r="B2326" s="148"/>
      <c r="C2326" s="581" t="s">
        <v>82</v>
      </c>
      <c r="D2326" s="39"/>
      <c r="E2326" s="39"/>
      <c r="F2326" s="39"/>
      <c r="G2326" s="509" t="e">
        <f t="shared" si="43"/>
        <v>#DIV/0!</v>
      </c>
    </row>
    <row r="2327" spans="1:7" ht="12.75" hidden="1">
      <c r="A2327" s="57"/>
      <c r="B2327" s="148"/>
      <c r="C2327" s="581" t="s">
        <v>129</v>
      </c>
      <c r="D2327" s="39"/>
      <c r="E2327" s="39"/>
      <c r="F2327" s="39"/>
      <c r="G2327" s="509" t="e">
        <f t="shared" si="43"/>
        <v>#DIV/0!</v>
      </c>
    </row>
    <row r="2328" spans="1:7" ht="12.75" hidden="1">
      <c r="A2328" s="57"/>
      <c r="B2328" s="148"/>
      <c r="C2328" s="581" t="s">
        <v>83</v>
      </c>
      <c r="D2328" s="39"/>
      <c r="E2328" s="39"/>
      <c r="F2328" s="39"/>
      <c r="G2328" s="509" t="e">
        <f t="shared" si="43"/>
        <v>#DIV/0!</v>
      </c>
    </row>
    <row r="2329" spans="1:7" ht="12.75" hidden="1">
      <c r="A2329" s="57"/>
      <c r="B2329" s="148"/>
      <c r="C2329" s="581" t="s">
        <v>84</v>
      </c>
      <c r="D2329" s="39"/>
      <c r="E2329" s="39"/>
      <c r="F2329" s="39"/>
      <c r="G2329" s="509" t="e">
        <f t="shared" si="43"/>
        <v>#DIV/0!</v>
      </c>
    </row>
    <row r="2330" spans="1:7" ht="12.75" hidden="1">
      <c r="A2330" s="203"/>
      <c r="B2330" s="579"/>
      <c r="C2330" s="571" t="s">
        <v>960</v>
      </c>
      <c r="D2330" s="176">
        <v>5000</v>
      </c>
      <c r="E2330" s="176">
        <v>5000</v>
      </c>
      <c r="F2330" s="176">
        <f>SUM(F2331:F2335)</f>
        <v>0</v>
      </c>
      <c r="G2330" s="509">
        <f t="shared" si="43"/>
        <v>-1</v>
      </c>
    </row>
    <row r="2331" spans="1:7" ht="12.75" hidden="1">
      <c r="A2331" s="57"/>
      <c r="B2331" s="148"/>
      <c r="C2331" s="581" t="s">
        <v>85</v>
      </c>
      <c r="D2331" s="39"/>
      <c r="E2331" s="39"/>
      <c r="F2331" s="39"/>
      <c r="G2331" s="509" t="e">
        <f t="shared" si="43"/>
        <v>#DIV/0!</v>
      </c>
    </row>
    <row r="2332" spans="1:7" ht="12.75" hidden="1">
      <c r="A2332" s="57"/>
      <c r="B2332" s="148"/>
      <c r="C2332" s="581" t="s">
        <v>86</v>
      </c>
      <c r="D2332" s="39"/>
      <c r="E2332" s="39"/>
      <c r="F2332" s="39"/>
      <c r="G2332" s="509" t="e">
        <f t="shared" si="43"/>
        <v>#DIV/0!</v>
      </c>
    </row>
    <row r="2333" spans="1:7" ht="12.75" hidden="1">
      <c r="A2333" s="57"/>
      <c r="B2333" s="148"/>
      <c r="C2333" s="581" t="s">
        <v>87</v>
      </c>
      <c r="D2333" s="39"/>
      <c r="E2333" s="39"/>
      <c r="F2333" s="39"/>
      <c r="G2333" s="509" t="e">
        <f t="shared" si="43"/>
        <v>#DIV/0!</v>
      </c>
    </row>
    <row r="2334" spans="1:7" ht="12.75" hidden="1">
      <c r="A2334" s="57"/>
      <c r="B2334" s="148"/>
      <c r="C2334" s="581" t="s">
        <v>88</v>
      </c>
      <c r="D2334" s="39"/>
      <c r="E2334" s="39"/>
      <c r="F2334" s="39"/>
      <c r="G2334" s="509" t="e">
        <f t="shared" si="43"/>
        <v>#DIV/0!</v>
      </c>
    </row>
    <row r="2335" spans="1:7" ht="12.75" hidden="1">
      <c r="A2335" s="57"/>
      <c r="B2335" s="148"/>
      <c r="C2335" s="581" t="s">
        <v>89</v>
      </c>
      <c r="D2335" s="39"/>
      <c r="E2335" s="39"/>
      <c r="F2335" s="39"/>
      <c r="G2335" s="509" t="e">
        <f t="shared" si="43"/>
        <v>#DIV/0!</v>
      </c>
    </row>
    <row r="2336" spans="1:7" ht="12.75" hidden="1">
      <c r="A2336" s="203"/>
      <c r="B2336" s="579"/>
      <c r="C2336" s="571" t="s">
        <v>680</v>
      </c>
      <c r="D2336" s="176">
        <v>10000</v>
      </c>
      <c r="E2336" s="176">
        <v>10000</v>
      </c>
      <c r="F2336" s="176">
        <f>SUM(F2337:F2342)</f>
        <v>0</v>
      </c>
      <c r="G2336" s="509">
        <f t="shared" si="43"/>
        <v>-1</v>
      </c>
    </row>
    <row r="2337" spans="1:7" ht="12.75" hidden="1">
      <c r="A2337" s="57"/>
      <c r="B2337" s="148"/>
      <c r="C2337" s="581" t="s">
        <v>943</v>
      </c>
      <c r="D2337" s="39"/>
      <c r="E2337" s="39"/>
      <c r="F2337" s="39"/>
      <c r="G2337" s="509" t="e">
        <f t="shared" si="43"/>
        <v>#DIV/0!</v>
      </c>
    </row>
    <row r="2338" spans="1:7" ht="12.75" hidden="1">
      <c r="A2338" s="57"/>
      <c r="B2338" s="148"/>
      <c r="C2338" s="581" t="s">
        <v>90</v>
      </c>
      <c r="D2338" s="39"/>
      <c r="E2338" s="39"/>
      <c r="F2338" s="39"/>
      <c r="G2338" s="509" t="e">
        <f t="shared" si="43"/>
        <v>#DIV/0!</v>
      </c>
    </row>
    <row r="2339" spans="1:7" ht="12.75" hidden="1">
      <c r="A2339" s="57"/>
      <c r="B2339" s="148"/>
      <c r="C2339" s="581" t="s">
        <v>130</v>
      </c>
      <c r="D2339" s="39"/>
      <c r="E2339" s="39"/>
      <c r="F2339" s="39"/>
      <c r="G2339" s="509" t="e">
        <f t="shared" si="43"/>
        <v>#DIV/0!</v>
      </c>
    </row>
    <row r="2340" spans="1:7" ht="12.75" hidden="1">
      <c r="A2340" s="57"/>
      <c r="B2340" s="148"/>
      <c r="C2340" s="581" t="s">
        <v>941</v>
      </c>
      <c r="D2340" s="39"/>
      <c r="E2340" s="39"/>
      <c r="F2340" s="39"/>
      <c r="G2340" s="509" t="e">
        <f t="shared" si="43"/>
        <v>#DIV/0!</v>
      </c>
    </row>
    <row r="2341" spans="1:7" ht="12.75" hidden="1">
      <c r="A2341" s="57"/>
      <c r="B2341" s="148"/>
      <c r="C2341" s="581" t="s">
        <v>131</v>
      </c>
      <c r="D2341" s="39"/>
      <c r="E2341" s="39"/>
      <c r="F2341" s="39"/>
      <c r="G2341" s="509" t="e">
        <f t="shared" si="43"/>
        <v>#DIV/0!</v>
      </c>
    </row>
    <row r="2342" spans="1:7" ht="12.75" hidden="1">
      <c r="A2342" s="57"/>
      <c r="B2342" s="148"/>
      <c r="C2342" s="581" t="s">
        <v>942</v>
      </c>
      <c r="D2342" s="39"/>
      <c r="E2342" s="39"/>
      <c r="F2342" s="39"/>
      <c r="G2342" s="509" t="e">
        <f t="shared" si="43"/>
        <v>#DIV/0!</v>
      </c>
    </row>
    <row r="2343" spans="1:7" ht="12.75" hidden="1">
      <c r="A2343" s="203"/>
      <c r="B2343" s="579"/>
      <c r="C2343" s="571" t="s">
        <v>681</v>
      </c>
      <c r="D2343" s="176">
        <v>545000</v>
      </c>
      <c r="E2343" s="176">
        <v>545000</v>
      </c>
      <c r="F2343" s="176">
        <f>SUM(F2344:F2356)</f>
        <v>0</v>
      </c>
      <c r="G2343" s="509">
        <f aca="true" t="shared" si="44" ref="G2343:G2374">(F2343-E2343)/E2343</f>
        <v>-1</v>
      </c>
    </row>
    <row r="2344" spans="1:7" ht="12.75" hidden="1">
      <c r="A2344" s="57"/>
      <c r="B2344" s="148"/>
      <c r="C2344" s="581" t="s">
        <v>91</v>
      </c>
      <c r="D2344" s="39"/>
      <c r="E2344" s="39"/>
      <c r="F2344" s="39"/>
      <c r="G2344" s="509" t="e">
        <f t="shared" si="44"/>
        <v>#DIV/0!</v>
      </c>
    </row>
    <row r="2345" spans="1:7" ht="12.75" hidden="1">
      <c r="A2345" s="57"/>
      <c r="B2345" s="148"/>
      <c r="C2345" s="581" t="s">
        <v>791</v>
      </c>
      <c r="D2345" s="39"/>
      <c r="E2345" s="39"/>
      <c r="F2345" s="39"/>
      <c r="G2345" s="509" t="e">
        <f t="shared" si="44"/>
        <v>#DIV/0!</v>
      </c>
    </row>
    <row r="2346" spans="1:7" ht="12.75" hidden="1">
      <c r="A2346" s="57"/>
      <c r="B2346" s="148"/>
      <c r="C2346" s="581" t="s">
        <v>92</v>
      </c>
      <c r="D2346" s="39"/>
      <c r="E2346" s="39"/>
      <c r="F2346" s="39"/>
      <c r="G2346" s="509" t="e">
        <f t="shared" si="44"/>
        <v>#DIV/0!</v>
      </c>
    </row>
    <row r="2347" spans="1:7" ht="12.75" hidden="1">
      <c r="A2347" s="57"/>
      <c r="B2347" s="148"/>
      <c r="C2347" s="581" t="s">
        <v>132</v>
      </c>
      <c r="D2347" s="39"/>
      <c r="E2347" s="39"/>
      <c r="F2347" s="39"/>
      <c r="G2347" s="509" t="e">
        <f t="shared" si="44"/>
        <v>#DIV/0!</v>
      </c>
    </row>
    <row r="2348" spans="1:7" ht="12.75" hidden="1">
      <c r="A2348" s="57"/>
      <c r="B2348" s="148"/>
      <c r="C2348" s="581" t="s">
        <v>93</v>
      </c>
      <c r="D2348" s="39"/>
      <c r="E2348" s="39"/>
      <c r="F2348" s="39"/>
      <c r="G2348" s="509" t="e">
        <f t="shared" si="44"/>
        <v>#DIV/0!</v>
      </c>
    </row>
    <row r="2349" spans="1:7" ht="12.75" hidden="1">
      <c r="A2349" s="57"/>
      <c r="B2349" s="148"/>
      <c r="C2349" s="581" t="s">
        <v>94</v>
      </c>
      <c r="D2349" s="39"/>
      <c r="E2349" s="39"/>
      <c r="F2349" s="39"/>
      <c r="G2349" s="509" t="e">
        <f t="shared" si="44"/>
        <v>#DIV/0!</v>
      </c>
    </row>
    <row r="2350" spans="1:7" ht="12.75" hidden="1">
      <c r="A2350" s="203"/>
      <c r="B2350" s="579"/>
      <c r="C2350" s="581" t="s">
        <v>95</v>
      </c>
      <c r="D2350" s="176"/>
      <c r="E2350" s="176"/>
      <c r="F2350" s="176"/>
      <c r="G2350" s="509" t="e">
        <f t="shared" si="44"/>
        <v>#DIV/0!</v>
      </c>
    </row>
    <row r="2351" spans="1:7" ht="12.75" hidden="1">
      <c r="A2351" s="57"/>
      <c r="B2351" s="148"/>
      <c r="C2351" s="581" t="s">
        <v>98</v>
      </c>
      <c r="D2351" s="39"/>
      <c r="E2351" s="39"/>
      <c r="F2351" s="39"/>
      <c r="G2351" s="509" t="e">
        <f t="shared" si="44"/>
        <v>#DIV/0!</v>
      </c>
    </row>
    <row r="2352" spans="1:7" ht="12.75" hidden="1">
      <c r="A2352" s="57"/>
      <c r="B2352" s="148"/>
      <c r="C2352" s="581" t="s">
        <v>96</v>
      </c>
      <c r="D2352" s="39"/>
      <c r="E2352" s="39"/>
      <c r="F2352" s="39"/>
      <c r="G2352" s="509" t="e">
        <f t="shared" si="44"/>
        <v>#DIV/0!</v>
      </c>
    </row>
    <row r="2353" spans="1:7" ht="12.75" hidden="1">
      <c r="A2353" s="203"/>
      <c r="B2353" s="579"/>
      <c r="C2353" s="581" t="s">
        <v>97</v>
      </c>
      <c r="D2353" s="176"/>
      <c r="E2353" s="176"/>
      <c r="F2353" s="176"/>
      <c r="G2353" s="509" t="e">
        <f t="shared" si="44"/>
        <v>#DIV/0!</v>
      </c>
    </row>
    <row r="2354" spans="1:7" ht="12.75" hidden="1">
      <c r="A2354" s="57"/>
      <c r="B2354" s="148"/>
      <c r="C2354" s="581" t="s">
        <v>115</v>
      </c>
      <c r="D2354" s="39"/>
      <c r="E2354" s="39"/>
      <c r="F2354" s="39"/>
      <c r="G2354" s="509" t="e">
        <f t="shared" si="44"/>
        <v>#DIV/0!</v>
      </c>
    </row>
    <row r="2355" spans="1:7" ht="12.75" hidden="1">
      <c r="A2355" s="203"/>
      <c r="B2355" s="579"/>
      <c r="C2355" s="521" t="s">
        <v>133</v>
      </c>
      <c r="D2355" s="176"/>
      <c r="E2355" s="176"/>
      <c r="F2355" s="176"/>
      <c r="G2355" s="509" t="e">
        <f t="shared" si="44"/>
        <v>#DIV/0!</v>
      </c>
    </row>
    <row r="2356" spans="1:7" ht="12.75" hidden="1">
      <c r="A2356" s="57"/>
      <c r="B2356" s="148"/>
      <c r="C2356" s="521" t="s">
        <v>134</v>
      </c>
      <c r="D2356" s="39"/>
      <c r="E2356" s="39"/>
      <c r="F2356" s="39"/>
      <c r="G2356" s="509" t="e">
        <f t="shared" si="44"/>
        <v>#DIV/0!</v>
      </c>
    </row>
    <row r="2357" spans="1:7" ht="12.75" hidden="1">
      <c r="A2357" s="57"/>
      <c r="B2357" s="148"/>
      <c r="C2357" s="571" t="s">
        <v>682</v>
      </c>
      <c r="D2357" s="176">
        <v>85000</v>
      </c>
      <c r="E2357" s="176">
        <v>85000</v>
      </c>
      <c r="F2357" s="176">
        <f>SUM(F2358:F2363)</f>
        <v>0</v>
      </c>
      <c r="G2357" s="509">
        <f t="shared" si="44"/>
        <v>-1</v>
      </c>
    </row>
    <row r="2358" spans="1:7" ht="12.75" hidden="1">
      <c r="A2358" s="57"/>
      <c r="B2358" s="148"/>
      <c r="C2358" s="581" t="s">
        <v>116</v>
      </c>
      <c r="D2358" s="39"/>
      <c r="E2358" s="39"/>
      <c r="F2358" s="39"/>
      <c r="G2358" s="509" t="e">
        <f t="shared" si="44"/>
        <v>#DIV/0!</v>
      </c>
    </row>
    <row r="2359" spans="1:7" ht="12.75" hidden="1">
      <c r="A2359" s="57"/>
      <c r="B2359" s="148"/>
      <c r="C2359" s="581" t="s">
        <v>117</v>
      </c>
      <c r="D2359" s="39"/>
      <c r="E2359" s="39"/>
      <c r="F2359" s="39"/>
      <c r="G2359" s="509" t="e">
        <f t="shared" si="44"/>
        <v>#DIV/0!</v>
      </c>
    </row>
    <row r="2360" spans="1:7" ht="12.75" hidden="1">
      <c r="A2360" s="57"/>
      <c r="B2360" s="148"/>
      <c r="C2360" s="581" t="s">
        <v>118</v>
      </c>
      <c r="D2360" s="39"/>
      <c r="E2360" s="39"/>
      <c r="F2360" s="39"/>
      <c r="G2360" s="509" t="e">
        <f t="shared" si="44"/>
        <v>#DIV/0!</v>
      </c>
    </row>
    <row r="2361" spans="1:7" ht="12.75" hidden="1">
      <c r="A2361" s="57"/>
      <c r="B2361" s="148"/>
      <c r="C2361" s="581" t="s">
        <v>119</v>
      </c>
      <c r="D2361" s="39"/>
      <c r="E2361" s="39"/>
      <c r="F2361" s="39"/>
      <c r="G2361" s="509" t="e">
        <f t="shared" si="44"/>
        <v>#DIV/0!</v>
      </c>
    </row>
    <row r="2362" spans="1:7" ht="12.75" hidden="1">
      <c r="A2362" s="57"/>
      <c r="B2362" s="148"/>
      <c r="C2362" s="581" t="s">
        <v>135</v>
      </c>
      <c r="D2362" s="39"/>
      <c r="E2362" s="39"/>
      <c r="F2362" s="39"/>
      <c r="G2362" s="509" t="e">
        <f t="shared" si="44"/>
        <v>#DIV/0!</v>
      </c>
    </row>
    <row r="2363" spans="1:7" ht="12.75" hidden="1">
      <c r="A2363" s="57"/>
      <c r="B2363" s="148"/>
      <c r="C2363" s="581" t="s">
        <v>120</v>
      </c>
      <c r="D2363" s="39"/>
      <c r="E2363" s="39"/>
      <c r="F2363" s="39"/>
      <c r="G2363" s="509" t="e">
        <f t="shared" si="44"/>
        <v>#DIV/0!</v>
      </c>
    </row>
    <row r="2364" spans="1:7" ht="12.75" hidden="1">
      <c r="A2364" s="203"/>
      <c r="B2364" s="579"/>
      <c r="C2364" s="571" t="s">
        <v>683</v>
      </c>
      <c r="D2364" s="176">
        <v>52917</v>
      </c>
      <c r="E2364" s="176">
        <v>52917</v>
      </c>
      <c r="F2364" s="176">
        <f>SUM(F2365:F2371)</f>
        <v>0</v>
      </c>
      <c r="G2364" s="509">
        <f t="shared" si="44"/>
        <v>-1</v>
      </c>
    </row>
    <row r="2365" spans="1:7" ht="12.75" hidden="1">
      <c r="A2365" s="57"/>
      <c r="B2365" s="148"/>
      <c r="C2365" s="581" t="s">
        <v>136</v>
      </c>
      <c r="D2365" s="39"/>
      <c r="E2365" s="39"/>
      <c r="F2365" s="39"/>
      <c r="G2365" s="509" t="e">
        <f t="shared" si="44"/>
        <v>#DIV/0!</v>
      </c>
    </row>
    <row r="2366" spans="1:7" ht="12.75" hidden="1">
      <c r="A2366" s="57"/>
      <c r="B2366" s="148"/>
      <c r="C2366" s="581" t="s">
        <v>239</v>
      </c>
      <c r="D2366" s="39"/>
      <c r="E2366" s="39"/>
      <c r="F2366" s="39"/>
      <c r="G2366" s="509" t="e">
        <f t="shared" si="44"/>
        <v>#DIV/0!</v>
      </c>
    </row>
    <row r="2367" spans="1:7" ht="12.75" hidden="1">
      <c r="A2367" s="57"/>
      <c r="B2367" s="148"/>
      <c r="C2367" s="581" t="s">
        <v>137</v>
      </c>
      <c r="D2367" s="39"/>
      <c r="E2367" s="39"/>
      <c r="F2367" s="39"/>
      <c r="G2367" s="509" t="e">
        <f t="shared" si="44"/>
        <v>#DIV/0!</v>
      </c>
    </row>
    <row r="2368" spans="1:7" ht="12.75" hidden="1">
      <c r="A2368" s="57"/>
      <c r="B2368" s="148"/>
      <c r="C2368" s="581" t="s">
        <v>138</v>
      </c>
      <c r="D2368" s="39"/>
      <c r="E2368" s="39"/>
      <c r="F2368" s="39"/>
      <c r="G2368" s="509" t="e">
        <f t="shared" si="44"/>
        <v>#DIV/0!</v>
      </c>
    </row>
    <row r="2369" spans="1:7" ht="12.75" hidden="1">
      <c r="A2369" s="57"/>
      <c r="B2369" s="148"/>
      <c r="C2369" s="581" t="s">
        <v>954</v>
      </c>
      <c r="D2369" s="39"/>
      <c r="E2369" s="39"/>
      <c r="F2369" s="39"/>
      <c r="G2369" s="509" t="e">
        <f t="shared" si="44"/>
        <v>#DIV/0!</v>
      </c>
    </row>
    <row r="2370" spans="1:7" ht="12.75" hidden="1">
      <c r="A2370" s="203"/>
      <c r="B2370" s="579"/>
      <c r="C2370" s="581" t="s">
        <v>139</v>
      </c>
      <c r="D2370" s="176"/>
      <c r="E2370" s="176"/>
      <c r="F2370" s="176"/>
      <c r="G2370" s="509" t="e">
        <f t="shared" si="44"/>
        <v>#DIV/0!</v>
      </c>
    </row>
    <row r="2371" spans="1:7" ht="12.75" hidden="1">
      <c r="A2371" s="57"/>
      <c r="B2371" s="148"/>
      <c r="C2371" s="581" t="s">
        <v>140</v>
      </c>
      <c r="D2371" s="39"/>
      <c r="E2371" s="39"/>
      <c r="F2371" s="39"/>
      <c r="G2371" s="509" t="e">
        <f t="shared" si="44"/>
        <v>#DIV/0!</v>
      </c>
    </row>
    <row r="2372" spans="1:7" ht="12.75" hidden="1">
      <c r="A2372" s="203"/>
      <c r="B2372" s="579"/>
      <c r="C2372" s="571" t="s">
        <v>684</v>
      </c>
      <c r="D2372" s="176">
        <v>18000</v>
      </c>
      <c r="E2372" s="176">
        <v>18000</v>
      </c>
      <c r="F2372" s="176">
        <f>SUM(F2373:F2376)</f>
        <v>0</v>
      </c>
      <c r="G2372" s="509">
        <f t="shared" si="44"/>
        <v>-1</v>
      </c>
    </row>
    <row r="2373" spans="1:7" ht="12.75" hidden="1">
      <c r="A2373" s="57"/>
      <c r="B2373" s="148"/>
      <c r="C2373" s="581" t="s">
        <v>121</v>
      </c>
      <c r="D2373" s="39"/>
      <c r="E2373" s="39"/>
      <c r="F2373" s="39"/>
      <c r="G2373" s="509" t="e">
        <f t="shared" si="44"/>
        <v>#DIV/0!</v>
      </c>
    </row>
    <row r="2374" spans="1:7" ht="12.75" hidden="1">
      <c r="A2374" s="57"/>
      <c r="B2374" s="148"/>
      <c r="C2374" s="581" t="s">
        <v>141</v>
      </c>
      <c r="D2374" s="39"/>
      <c r="E2374" s="39"/>
      <c r="F2374" s="39"/>
      <c r="G2374" s="509" t="e">
        <f t="shared" si="44"/>
        <v>#DIV/0!</v>
      </c>
    </row>
    <row r="2375" spans="1:7" ht="12.75" hidden="1">
      <c r="A2375" s="203"/>
      <c r="B2375" s="579"/>
      <c r="C2375" s="581" t="s">
        <v>122</v>
      </c>
      <c r="D2375" s="176"/>
      <c r="E2375" s="176"/>
      <c r="F2375" s="176"/>
      <c r="G2375" s="509" t="e">
        <f aca="true" t="shared" si="45" ref="G2375:G2407">(F2375-E2375)/E2375</f>
        <v>#DIV/0!</v>
      </c>
    </row>
    <row r="2376" spans="1:7" ht="12.75" hidden="1">
      <c r="A2376" s="57"/>
      <c r="B2376" s="148"/>
      <c r="C2376" s="521" t="s">
        <v>142</v>
      </c>
      <c r="D2376" s="39"/>
      <c r="E2376" s="39"/>
      <c r="F2376" s="39"/>
      <c r="G2376" s="509" t="e">
        <f t="shared" si="45"/>
        <v>#DIV/0!</v>
      </c>
    </row>
    <row r="2377" spans="1:7" ht="12.75" hidden="1">
      <c r="A2377" s="203"/>
      <c r="B2377" s="579"/>
      <c r="C2377" s="571" t="s">
        <v>946</v>
      </c>
      <c r="D2377" s="176">
        <v>0</v>
      </c>
      <c r="E2377" s="176">
        <v>0</v>
      </c>
      <c r="F2377" s="176">
        <v>0</v>
      </c>
      <c r="G2377" s="509" t="e">
        <f t="shared" si="45"/>
        <v>#DIV/0!</v>
      </c>
    </row>
    <row r="2378" spans="1:7" ht="12.75" hidden="1">
      <c r="A2378" s="203"/>
      <c r="B2378" s="579"/>
      <c r="C2378" s="571" t="s">
        <v>685</v>
      </c>
      <c r="D2378" s="176">
        <f>SUM(D2379)</f>
        <v>120000</v>
      </c>
      <c r="E2378" s="176">
        <v>120000</v>
      </c>
      <c r="F2378" s="176">
        <f>SUM(F2379:F2380)</f>
        <v>0</v>
      </c>
      <c r="G2378" s="509">
        <f t="shared" si="45"/>
        <v>-1</v>
      </c>
    </row>
    <row r="2379" spans="1:7" ht="12.75" hidden="1">
      <c r="A2379" s="57"/>
      <c r="B2379" s="148"/>
      <c r="C2379" s="521" t="s">
        <v>144</v>
      </c>
      <c r="D2379" s="39">
        <v>120000</v>
      </c>
      <c r="E2379" s="39"/>
      <c r="F2379" s="39"/>
      <c r="G2379" s="509" t="e">
        <f t="shared" si="45"/>
        <v>#DIV/0!</v>
      </c>
    </row>
    <row r="2380" spans="1:7" ht="12.75" hidden="1">
      <c r="A2380" s="57"/>
      <c r="B2380" s="148"/>
      <c r="C2380" s="521" t="s">
        <v>143</v>
      </c>
      <c r="D2380" s="39"/>
      <c r="E2380" s="39"/>
      <c r="F2380" s="39"/>
      <c r="G2380" s="509" t="e">
        <f t="shared" si="45"/>
        <v>#DIV/0!</v>
      </c>
    </row>
    <row r="2381" spans="1:7" ht="12.75" hidden="1">
      <c r="A2381" s="203"/>
      <c r="B2381" s="579"/>
      <c r="C2381" s="571" t="s">
        <v>156</v>
      </c>
      <c r="D2381" s="176">
        <v>3000</v>
      </c>
      <c r="E2381" s="176">
        <v>3000</v>
      </c>
      <c r="F2381" s="176">
        <f>SUM(F2382)</f>
        <v>0</v>
      </c>
      <c r="G2381" s="509">
        <f t="shared" si="45"/>
        <v>-1</v>
      </c>
    </row>
    <row r="2382" spans="1:7" ht="12.75" hidden="1">
      <c r="A2382" s="57"/>
      <c r="B2382" s="148"/>
      <c r="C2382" s="521" t="s">
        <v>147</v>
      </c>
      <c r="D2382" s="39"/>
      <c r="E2382" s="39"/>
      <c r="F2382" s="39"/>
      <c r="G2382" s="509" t="e">
        <f t="shared" si="45"/>
        <v>#DIV/0!</v>
      </c>
    </row>
    <row r="2383" spans="1:7" ht="12.75" hidden="1">
      <c r="A2383" s="203"/>
      <c r="B2383" s="579"/>
      <c r="C2383" s="571" t="s">
        <v>240</v>
      </c>
      <c r="D2383" s="176">
        <f>SUM(D2384:D2388)</f>
        <v>0</v>
      </c>
      <c r="E2383" s="176">
        <f>SUM(E2384:E2388)</f>
        <v>0</v>
      </c>
      <c r="F2383" s="176">
        <f>SUM(F2384:F2388)</f>
        <v>0</v>
      </c>
      <c r="G2383" s="509" t="e">
        <f t="shared" si="45"/>
        <v>#DIV/0!</v>
      </c>
    </row>
    <row r="2384" spans="1:7" ht="12.75" hidden="1">
      <c r="A2384" s="571"/>
      <c r="B2384" s="640"/>
      <c r="C2384" s="571" t="s">
        <v>241</v>
      </c>
      <c r="D2384" s="523"/>
      <c r="E2384" s="523"/>
      <c r="F2384" s="523"/>
      <c r="G2384" s="509" t="e">
        <f t="shared" si="45"/>
        <v>#DIV/0!</v>
      </c>
    </row>
    <row r="2385" spans="1:7" ht="12.75" hidden="1">
      <c r="A2385" s="571"/>
      <c r="B2385" s="640"/>
      <c r="C2385" s="571" t="s">
        <v>242</v>
      </c>
      <c r="D2385" s="523"/>
      <c r="E2385" s="523"/>
      <c r="F2385" s="523"/>
      <c r="G2385" s="509" t="e">
        <f t="shared" si="45"/>
        <v>#DIV/0!</v>
      </c>
    </row>
    <row r="2386" spans="1:7" ht="12.75" hidden="1">
      <c r="A2386" s="57"/>
      <c r="B2386" s="148"/>
      <c r="C2386" s="521" t="s">
        <v>944</v>
      </c>
      <c r="D2386" s="39"/>
      <c r="E2386" s="39"/>
      <c r="F2386" s="39"/>
      <c r="G2386" s="509" t="e">
        <f t="shared" si="45"/>
        <v>#DIV/0!</v>
      </c>
    </row>
    <row r="2387" spans="1:7" ht="12.75" hidden="1">
      <c r="A2387" s="57"/>
      <c r="B2387" s="148"/>
      <c r="C2387" s="521" t="s">
        <v>150</v>
      </c>
      <c r="D2387" s="39"/>
      <c r="E2387" s="39"/>
      <c r="F2387" s="310"/>
      <c r="G2387" s="509" t="e">
        <f t="shared" si="45"/>
        <v>#DIV/0!</v>
      </c>
    </row>
    <row r="2388" spans="1:7" ht="12.75" hidden="1">
      <c r="A2388" s="57"/>
      <c r="B2388" s="148"/>
      <c r="C2388" s="521" t="s">
        <v>151</v>
      </c>
      <c r="D2388" s="39"/>
      <c r="E2388" s="39"/>
      <c r="F2388" s="310"/>
      <c r="G2388" s="509" t="e">
        <f t="shared" si="45"/>
        <v>#DIV/0!</v>
      </c>
    </row>
    <row r="2389" spans="1:7" ht="12.75">
      <c r="A2389" s="57"/>
      <c r="B2389" s="188" t="s">
        <v>163</v>
      </c>
      <c r="C2389" s="57" t="s">
        <v>705</v>
      </c>
      <c r="D2389" s="39">
        <v>0</v>
      </c>
      <c r="E2389" s="39">
        <v>1700</v>
      </c>
      <c r="F2389" s="39">
        <v>0</v>
      </c>
      <c r="G2389" s="509">
        <f t="shared" si="45"/>
        <v>-1</v>
      </c>
    </row>
    <row r="2390" spans="1:7" ht="25.5">
      <c r="A2390" s="57"/>
      <c r="B2390" s="188" t="s">
        <v>840</v>
      </c>
      <c r="C2390" s="432" t="s">
        <v>751</v>
      </c>
      <c r="D2390" s="39">
        <f>SUM(D2391)</f>
        <v>350000</v>
      </c>
      <c r="E2390" s="39">
        <f>SUM(E2391)</f>
        <v>1160000</v>
      </c>
      <c r="F2390" s="39">
        <f>SUM(F2391)</f>
        <v>220000</v>
      </c>
      <c r="G2390" s="509">
        <f t="shared" si="45"/>
        <v>-0.8103448275862069</v>
      </c>
    </row>
    <row r="2391" spans="1:7" ht="12.75" hidden="1">
      <c r="A2391" s="166"/>
      <c r="B2391" s="244"/>
      <c r="C2391" s="437" t="s">
        <v>687</v>
      </c>
      <c r="D2391" s="276">
        <f>SUM(D2393:D2397)</f>
        <v>350000</v>
      </c>
      <c r="E2391" s="36">
        <f>SUM(E2393:E2399)</f>
        <v>1160000</v>
      </c>
      <c r="F2391" s="36">
        <f>SUM(F2392)</f>
        <v>220000</v>
      </c>
      <c r="G2391" s="509">
        <f t="shared" si="45"/>
        <v>-0.8103448275862069</v>
      </c>
    </row>
    <row r="2392" spans="1:7" ht="25.5" hidden="1">
      <c r="A2392" s="166"/>
      <c r="B2392" s="244"/>
      <c r="C2392" s="432" t="s">
        <v>1033</v>
      </c>
      <c r="D2392" s="276"/>
      <c r="E2392" s="36"/>
      <c r="F2392" s="21">
        <v>220000</v>
      </c>
      <c r="G2392" s="509"/>
    </row>
    <row r="2393" spans="1:7" ht="12.75" hidden="1">
      <c r="A2393" s="19"/>
      <c r="B2393" s="144"/>
      <c r="C2393" s="436" t="s">
        <v>243</v>
      </c>
      <c r="D2393" s="73">
        <v>35000</v>
      </c>
      <c r="E2393" s="21"/>
      <c r="F2393" s="21"/>
      <c r="G2393" s="509" t="e">
        <f t="shared" si="45"/>
        <v>#DIV/0!</v>
      </c>
    </row>
    <row r="2394" spans="1:7" ht="12.75" hidden="1">
      <c r="A2394" s="19"/>
      <c r="B2394" s="144"/>
      <c r="C2394" s="436" t="s">
        <v>244</v>
      </c>
      <c r="D2394" s="73">
        <v>10000</v>
      </c>
      <c r="E2394" s="21"/>
      <c r="F2394" s="21"/>
      <c r="G2394" s="509" t="e">
        <f t="shared" si="45"/>
        <v>#DIV/0!</v>
      </c>
    </row>
    <row r="2395" spans="1:7" ht="12.75" hidden="1">
      <c r="A2395" s="19"/>
      <c r="B2395" s="144"/>
      <c r="C2395" s="436" t="s">
        <v>493</v>
      </c>
      <c r="D2395" s="73"/>
      <c r="E2395" s="21">
        <v>560000</v>
      </c>
      <c r="F2395" s="21"/>
      <c r="G2395" s="509">
        <f t="shared" si="45"/>
        <v>-1</v>
      </c>
    </row>
    <row r="2396" spans="1:7" ht="12.75" hidden="1">
      <c r="A2396" s="19"/>
      <c r="B2396" s="144"/>
      <c r="C2396" s="436" t="s">
        <v>846</v>
      </c>
      <c r="D2396" s="73">
        <v>300000</v>
      </c>
      <c r="E2396" s="21"/>
      <c r="F2396" s="21"/>
      <c r="G2396" s="509" t="e">
        <f t="shared" si="45"/>
        <v>#DIV/0!</v>
      </c>
    </row>
    <row r="2397" spans="1:7" ht="12.75" hidden="1">
      <c r="A2397" s="427"/>
      <c r="B2397" s="439"/>
      <c r="C2397" s="436" t="s">
        <v>708</v>
      </c>
      <c r="D2397" s="73">
        <v>5000</v>
      </c>
      <c r="E2397" s="21"/>
      <c r="F2397" s="53"/>
      <c r="G2397" s="509" t="e">
        <f t="shared" si="45"/>
        <v>#DIV/0!</v>
      </c>
    </row>
    <row r="2398" spans="1:7" ht="12.75" hidden="1">
      <c r="A2398" s="427"/>
      <c r="B2398" s="439"/>
      <c r="C2398" s="427" t="s">
        <v>245</v>
      </c>
      <c r="D2398" s="73"/>
      <c r="E2398" s="21">
        <v>120000</v>
      </c>
      <c r="F2398" s="53"/>
      <c r="G2398" s="509">
        <f t="shared" si="45"/>
        <v>-1</v>
      </c>
    </row>
    <row r="2399" spans="1:7" ht="13.5" hidden="1" thickBot="1">
      <c r="A2399" s="428"/>
      <c r="B2399" s="503"/>
      <c r="C2399" s="428" t="s">
        <v>246</v>
      </c>
      <c r="D2399" s="304"/>
      <c r="E2399" s="279">
        <v>480000</v>
      </c>
      <c r="F2399" s="496"/>
      <c r="G2399" s="509">
        <f t="shared" si="45"/>
        <v>-1</v>
      </c>
    </row>
    <row r="2400" spans="1:7" ht="12.75">
      <c r="A2400" s="34" t="s">
        <v>158</v>
      </c>
      <c r="B2400" s="205"/>
      <c r="C2400" s="330" t="s">
        <v>929</v>
      </c>
      <c r="D2400" s="36">
        <f>SUM(D2401,D2403)</f>
        <v>979508</v>
      </c>
      <c r="E2400" s="36">
        <f>SUM(E2401,E2403)</f>
        <v>1467000</v>
      </c>
      <c r="F2400" s="36">
        <f>SUM(F2401,F2403)</f>
        <v>1502000</v>
      </c>
      <c r="G2400" s="509">
        <f t="shared" si="45"/>
        <v>0.023858214042263123</v>
      </c>
    </row>
    <row r="2401" spans="1:7" s="150" customFormat="1" ht="12.75">
      <c r="A2401" s="19"/>
      <c r="B2401" s="178" t="s">
        <v>839</v>
      </c>
      <c r="C2401" s="373" t="s">
        <v>678</v>
      </c>
      <c r="D2401" s="21">
        <f>SUM(D2402)</f>
        <v>24000</v>
      </c>
      <c r="E2401" s="21">
        <f>SUM(E2402)</f>
        <v>24000</v>
      </c>
      <c r="F2401" s="21">
        <f>SUM(F2402)</f>
        <v>32000</v>
      </c>
      <c r="G2401" s="509">
        <f t="shared" si="45"/>
        <v>0.3333333333333333</v>
      </c>
    </row>
    <row r="2402" spans="1:7" s="150" customFormat="1" ht="12.75" hidden="1">
      <c r="A2402" s="238"/>
      <c r="B2402" s="181"/>
      <c r="C2402" s="490" t="s">
        <v>732</v>
      </c>
      <c r="D2402" s="179">
        <v>24000</v>
      </c>
      <c r="E2402" s="180">
        <v>24000</v>
      </c>
      <c r="F2402" s="179">
        <v>32000</v>
      </c>
      <c r="G2402" s="509">
        <f t="shared" si="45"/>
        <v>0.3333333333333333</v>
      </c>
    </row>
    <row r="2403" spans="1:7" s="150" customFormat="1" ht="12.75">
      <c r="A2403" s="59"/>
      <c r="B2403" s="181" t="s">
        <v>159</v>
      </c>
      <c r="C2403" s="491" t="s">
        <v>627</v>
      </c>
      <c r="D2403" s="182">
        <f>SUM(D2404:D2407)</f>
        <v>955508</v>
      </c>
      <c r="E2403" s="182">
        <f>SUM(E2404:E2407)</f>
        <v>1443000</v>
      </c>
      <c r="F2403" s="182">
        <f>SUM(F2404:F2407)</f>
        <v>1470000</v>
      </c>
      <c r="G2403" s="509">
        <f t="shared" si="45"/>
        <v>0.018711018711018712</v>
      </c>
    </row>
    <row r="2404" spans="1:7" s="540" customFormat="1" ht="12.75" hidden="1">
      <c r="A2404" s="238"/>
      <c r="B2404" s="181"/>
      <c r="C2404" s="490" t="s">
        <v>781</v>
      </c>
      <c r="D2404" s="179">
        <v>30000</v>
      </c>
      <c r="E2404" s="180">
        <v>30000</v>
      </c>
      <c r="F2404" s="179"/>
      <c r="G2404" s="509">
        <f t="shared" si="45"/>
        <v>-1</v>
      </c>
    </row>
    <row r="2405" spans="1:7" s="1" customFormat="1" ht="12.75" hidden="1">
      <c r="A2405" s="262"/>
      <c r="B2405" s="178"/>
      <c r="C2405" s="209" t="s">
        <v>750</v>
      </c>
      <c r="D2405" s="183">
        <v>505508</v>
      </c>
      <c r="E2405" s="43">
        <v>790000</v>
      </c>
      <c r="F2405" s="183">
        <v>690000</v>
      </c>
      <c r="G2405" s="509">
        <f t="shared" si="45"/>
        <v>-0.12658227848101267</v>
      </c>
    </row>
    <row r="2406" spans="1:7" s="1" customFormat="1" ht="12.75" hidden="1">
      <c r="A2406" s="238"/>
      <c r="B2406" s="181"/>
      <c r="C2406" s="490" t="s">
        <v>780</v>
      </c>
      <c r="D2406" s="179">
        <v>60000</v>
      </c>
      <c r="E2406" s="180">
        <v>60000</v>
      </c>
      <c r="F2406" s="179">
        <v>75000</v>
      </c>
      <c r="G2406" s="509">
        <f t="shared" si="45"/>
        <v>0.25</v>
      </c>
    </row>
    <row r="2407" spans="1:7" s="150" customFormat="1" ht="24" hidden="1">
      <c r="A2407" s="263"/>
      <c r="B2407" s="205"/>
      <c r="C2407" s="465" t="s">
        <v>796</v>
      </c>
      <c r="D2407" s="43">
        <v>360000</v>
      </c>
      <c r="E2407" s="43">
        <v>563000</v>
      </c>
      <c r="F2407" s="43">
        <v>705000</v>
      </c>
      <c r="G2407" s="509">
        <f t="shared" si="45"/>
        <v>0.2522202486678508</v>
      </c>
    </row>
    <row r="2408" spans="1:7" s="150" customFormat="1" ht="12.75">
      <c r="A2408" s="34" t="s">
        <v>202</v>
      </c>
      <c r="B2408" s="205"/>
      <c r="C2408" s="492" t="s">
        <v>930</v>
      </c>
      <c r="D2408" s="36">
        <f>SUM(D2409)</f>
        <v>661000</v>
      </c>
      <c r="E2408" s="36">
        <f>SUM(E2409)</f>
        <v>1419000</v>
      </c>
      <c r="F2408" s="36">
        <f>SUM(F2409)</f>
        <v>1632000</v>
      </c>
      <c r="G2408" s="509">
        <f aca="true" t="shared" si="46" ref="G2408:G2439">(F2408-E2408)/E2408</f>
        <v>0.15010570824524314</v>
      </c>
    </row>
    <row r="2409" spans="1:7" s="150" customFormat="1" ht="12.75">
      <c r="A2409" s="19"/>
      <c r="B2409" s="178" t="s">
        <v>159</v>
      </c>
      <c r="C2409" s="373" t="s">
        <v>627</v>
      </c>
      <c r="D2409" s="70">
        <f>SUM(D2410:D2423)</f>
        <v>661000</v>
      </c>
      <c r="E2409" s="70">
        <f>SUM(E2410:E2423)</f>
        <v>1419000</v>
      </c>
      <c r="F2409" s="70">
        <f>SUM(F2410:F2423)</f>
        <v>1632000</v>
      </c>
      <c r="G2409" s="509">
        <f t="shared" si="46"/>
        <v>0.15010570824524314</v>
      </c>
    </row>
    <row r="2410" spans="1:7" s="150" customFormat="1" ht="12.75" hidden="1">
      <c r="A2410" s="263"/>
      <c r="B2410" s="205"/>
      <c r="C2410" s="209" t="s">
        <v>733</v>
      </c>
      <c r="D2410" s="43">
        <v>80000</v>
      </c>
      <c r="E2410" s="43">
        <v>40000</v>
      </c>
      <c r="F2410" s="175">
        <v>40000</v>
      </c>
      <c r="G2410" s="509">
        <f t="shared" si="46"/>
        <v>0</v>
      </c>
    </row>
    <row r="2411" spans="1:7" s="150" customFormat="1" ht="12.75" hidden="1">
      <c r="A2411" s="263"/>
      <c r="B2411" s="205"/>
      <c r="C2411" s="209" t="s">
        <v>734</v>
      </c>
      <c r="D2411" s="43">
        <v>140000</v>
      </c>
      <c r="E2411" s="43">
        <v>150000</v>
      </c>
      <c r="F2411" s="175">
        <v>150000</v>
      </c>
      <c r="G2411" s="509">
        <f t="shared" si="46"/>
        <v>0</v>
      </c>
    </row>
    <row r="2412" spans="1:7" s="150" customFormat="1" ht="24" hidden="1">
      <c r="A2412" s="263"/>
      <c r="B2412" s="205"/>
      <c r="C2412" s="465" t="s">
        <v>735</v>
      </c>
      <c r="D2412" s="43">
        <v>72000</v>
      </c>
      <c r="E2412" s="43">
        <v>50000</v>
      </c>
      <c r="F2412" s="175">
        <v>50000</v>
      </c>
      <c r="G2412" s="509">
        <f t="shared" si="46"/>
        <v>0</v>
      </c>
    </row>
    <row r="2413" spans="1:7" s="150" customFormat="1" ht="12.75" hidden="1">
      <c r="A2413" s="263"/>
      <c r="B2413" s="205"/>
      <c r="C2413" s="209" t="s">
        <v>736</v>
      </c>
      <c r="D2413" s="43">
        <v>45000</v>
      </c>
      <c r="E2413" s="43">
        <v>72000</v>
      </c>
      <c r="F2413" s="175">
        <v>50000</v>
      </c>
      <c r="G2413" s="509">
        <f t="shared" si="46"/>
        <v>-0.3055555555555556</v>
      </c>
    </row>
    <row r="2414" spans="1:7" s="150" customFormat="1" ht="12.75" hidden="1">
      <c r="A2414" s="263"/>
      <c r="B2414" s="205"/>
      <c r="C2414" s="209" t="s">
        <v>737</v>
      </c>
      <c r="D2414" s="43">
        <v>30000</v>
      </c>
      <c r="E2414" s="43">
        <v>30000</v>
      </c>
      <c r="F2414" s="175">
        <v>45000</v>
      </c>
      <c r="G2414" s="509">
        <f t="shared" si="46"/>
        <v>0.5</v>
      </c>
    </row>
    <row r="2415" spans="1:7" s="150" customFormat="1" ht="12.75" hidden="1">
      <c r="A2415" s="263"/>
      <c r="B2415" s="205"/>
      <c r="C2415" s="209" t="s">
        <v>738</v>
      </c>
      <c r="D2415" s="43">
        <v>100000</v>
      </c>
      <c r="E2415" s="43">
        <v>300000</v>
      </c>
      <c r="F2415" s="175">
        <v>345000</v>
      </c>
      <c r="G2415" s="509">
        <f t="shared" si="46"/>
        <v>0.15</v>
      </c>
    </row>
    <row r="2416" spans="1:7" s="150" customFormat="1" ht="12.75" hidden="1">
      <c r="A2416" s="263"/>
      <c r="B2416" s="205"/>
      <c r="C2416" s="209" t="s">
        <v>739</v>
      </c>
      <c r="D2416" s="43">
        <v>110000</v>
      </c>
      <c r="E2416" s="43">
        <v>125000</v>
      </c>
      <c r="F2416" s="175">
        <v>130000</v>
      </c>
      <c r="G2416" s="509">
        <f t="shared" si="46"/>
        <v>0.04</v>
      </c>
    </row>
    <row r="2417" spans="1:7" ht="12.75" hidden="1">
      <c r="A2417" s="263"/>
      <c r="B2417" s="205"/>
      <c r="C2417" s="209" t="s">
        <v>740</v>
      </c>
      <c r="D2417" s="287">
        <v>50000</v>
      </c>
      <c r="E2417" s="43">
        <v>50000</v>
      </c>
      <c r="F2417" s="175">
        <v>72000</v>
      </c>
      <c r="G2417" s="509">
        <f t="shared" si="46"/>
        <v>0.44</v>
      </c>
    </row>
    <row r="2418" spans="1:7" ht="12.75" hidden="1">
      <c r="A2418" s="263"/>
      <c r="B2418" s="205"/>
      <c r="C2418" s="209" t="s">
        <v>324</v>
      </c>
      <c r="D2418" s="157"/>
      <c r="E2418" s="43"/>
      <c r="F2418" s="175">
        <v>20000</v>
      </c>
      <c r="G2418" s="509" t="e">
        <f t="shared" si="46"/>
        <v>#DIV/0!</v>
      </c>
    </row>
    <row r="2419" spans="1:7" ht="12.75" hidden="1">
      <c r="A2419" s="263"/>
      <c r="B2419" s="205"/>
      <c r="C2419" s="209" t="s">
        <v>325</v>
      </c>
      <c r="D2419" s="157"/>
      <c r="E2419" s="43"/>
      <c r="F2419" s="175">
        <v>130000</v>
      </c>
      <c r="G2419" s="509" t="e">
        <f t="shared" si="46"/>
        <v>#DIV/0!</v>
      </c>
    </row>
    <row r="2420" spans="1:7" ht="12.75" hidden="1">
      <c r="A2420" s="263"/>
      <c r="B2420" s="205"/>
      <c r="C2420" s="457" t="s">
        <v>985</v>
      </c>
      <c r="D2420" s="43">
        <v>24000</v>
      </c>
      <c r="E2420" s="43">
        <v>32000</v>
      </c>
      <c r="F2420" s="175"/>
      <c r="G2420" s="509">
        <f t="shared" si="46"/>
        <v>-1</v>
      </c>
    </row>
    <row r="2421" spans="1:7" ht="12.75" hidden="1">
      <c r="A2421" s="263"/>
      <c r="B2421" s="205"/>
      <c r="C2421" s="457" t="s">
        <v>741</v>
      </c>
      <c r="D2421" s="43">
        <v>10000</v>
      </c>
      <c r="E2421" s="43">
        <v>10000</v>
      </c>
      <c r="F2421" s="175"/>
      <c r="G2421" s="509">
        <f t="shared" si="46"/>
        <v>-1</v>
      </c>
    </row>
    <row r="2422" spans="1:7" s="76" customFormat="1" ht="12.75" hidden="1">
      <c r="A2422" s="337"/>
      <c r="B2422" s="249"/>
      <c r="C2422" s="493" t="s">
        <v>325</v>
      </c>
      <c r="D2422" s="287"/>
      <c r="E2422" s="287">
        <v>130000</v>
      </c>
      <c r="F2422" s="334"/>
      <c r="G2422" s="509">
        <f t="shared" si="46"/>
        <v>-1</v>
      </c>
    </row>
    <row r="2423" spans="1:7" ht="12.75" hidden="1">
      <c r="A2423" s="34"/>
      <c r="B2423" s="205"/>
      <c r="C2423" s="209" t="s">
        <v>986</v>
      </c>
      <c r="D2423" s="43"/>
      <c r="E2423" s="43">
        <v>430000</v>
      </c>
      <c r="F2423" s="175">
        <v>600000</v>
      </c>
      <c r="G2423" s="509">
        <f t="shared" si="46"/>
        <v>0.3953488372093023</v>
      </c>
    </row>
    <row r="2424" spans="1:7" ht="12.75">
      <c r="A2424" s="34" t="s">
        <v>203</v>
      </c>
      <c r="B2424" s="205"/>
      <c r="C2424" s="330" t="s">
        <v>671</v>
      </c>
      <c r="D2424" s="36">
        <f>SUM(D2425)</f>
        <v>15000</v>
      </c>
      <c r="E2424" s="36">
        <f>SUM(E2425)</f>
        <v>45000</v>
      </c>
      <c r="F2424" s="36">
        <f>SUM(F2425)</f>
        <v>45000</v>
      </c>
      <c r="G2424" s="509">
        <f t="shared" si="46"/>
        <v>0</v>
      </c>
    </row>
    <row r="2425" spans="1:7" ht="12.75">
      <c r="A2425" s="19"/>
      <c r="B2425" s="178" t="s">
        <v>159</v>
      </c>
      <c r="C2425" s="373" t="s">
        <v>627</v>
      </c>
      <c r="D2425" s="21">
        <v>15000</v>
      </c>
      <c r="E2425" s="21">
        <f>SUM(E2426:E2427)</f>
        <v>45000</v>
      </c>
      <c r="F2425" s="21">
        <f>SUM(F2426:F2427)</f>
        <v>45000</v>
      </c>
      <c r="G2425" s="509">
        <f t="shared" si="46"/>
        <v>0</v>
      </c>
    </row>
    <row r="2426" spans="1:7" ht="12.75" hidden="1">
      <c r="A2426" s="263"/>
      <c r="B2426" s="205"/>
      <c r="C2426" s="209" t="s">
        <v>742</v>
      </c>
      <c r="D2426" s="43">
        <v>15000</v>
      </c>
      <c r="E2426" s="43">
        <v>15000</v>
      </c>
      <c r="F2426" s="175">
        <v>15000</v>
      </c>
      <c r="G2426" s="509">
        <f t="shared" si="46"/>
        <v>0</v>
      </c>
    </row>
    <row r="2427" spans="1:7" s="150" customFormat="1" ht="12.75" hidden="1">
      <c r="A2427" s="263"/>
      <c r="B2427" s="205"/>
      <c r="C2427" s="209" t="s">
        <v>987</v>
      </c>
      <c r="D2427" s="43"/>
      <c r="E2427" s="43">
        <v>30000</v>
      </c>
      <c r="F2427" s="175">
        <v>30000</v>
      </c>
      <c r="G2427" s="509">
        <f t="shared" si="46"/>
        <v>0</v>
      </c>
    </row>
    <row r="2428" spans="1:7" s="150" customFormat="1" ht="12.75">
      <c r="A2428" s="34" t="s">
        <v>204</v>
      </c>
      <c r="B2428" s="205"/>
      <c r="C2428" s="330" t="s">
        <v>672</v>
      </c>
      <c r="D2428" s="36">
        <f>SUM(D2429,D2431)</f>
        <v>190000</v>
      </c>
      <c r="E2428" s="36">
        <f>SUM(E2429,E2431)</f>
        <v>30000</v>
      </c>
      <c r="F2428" s="36">
        <f>SUM(F2429,F2431)</f>
        <v>25000</v>
      </c>
      <c r="G2428" s="509">
        <f t="shared" si="46"/>
        <v>-0.16666666666666666</v>
      </c>
    </row>
    <row r="2429" spans="1:7" ht="12.75">
      <c r="A2429" s="19"/>
      <c r="B2429" s="178" t="s">
        <v>159</v>
      </c>
      <c r="C2429" s="373" t="s">
        <v>627</v>
      </c>
      <c r="D2429" s="21">
        <f>SUM(D2430)</f>
        <v>0</v>
      </c>
      <c r="E2429" s="21">
        <f>SUM(E2430)</f>
        <v>30000</v>
      </c>
      <c r="F2429" s="21">
        <f>SUM(F2430)</f>
        <v>25000</v>
      </c>
      <c r="G2429" s="509">
        <f t="shared" si="46"/>
        <v>-0.16666666666666666</v>
      </c>
    </row>
    <row r="2430" spans="1:7" ht="12.75" hidden="1">
      <c r="A2430" s="263"/>
      <c r="B2430" s="205"/>
      <c r="C2430" s="209" t="s">
        <v>5</v>
      </c>
      <c r="D2430" s="43">
        <v>0</v>
      </c>
      <c r="E2430" s="43">
        <v>30000</v>
      </c>
      <c r="F2430" s="175">
        <v>25000</v>
      </c>
      <c r="G2430" s="509">
        <f t="shared" si="46"/>
        <v>-0.16666666666666666</v>
      </c>
    </row>
    <row r="2431" spans="1:7" s="76" customFormat="1" ht="25.5">
      <c r="A2431" s="57"/>
      <c r="B2431" s="206" t="s">
        <v>840</v>
      </c>
      <c r="C2431" s="432" t="s">
        <v>1015</v>
      </c>
      <c r="D2431" s="39">
        <v>190000</v>
      </c>
      <c r="E2431" s="39">
        <v>0</v>
      </c>
      <c r="F2431" s="39">
        <v>0</v>
      </c>
      <c r="G2431" s="509" t="e">
        <f t="shared" si="46"/>
        <v>#DIV/0!</v>
      </c>
    </row>
    <row r="2432" spans="1:7" s="150" customFormat="1" ht="12.75">
      <c r="A2432" s="34" t="s">
        <v>205</v>
      </c>
      <c r="B2432" s="205"/>
      <c r="C2432" s="330" t="s">
        <v>744</v>
      </c>
      <c r="D2432" s="36">
        <f>SUM(D2433)</f>
        <v>258290</v>
      </c>
      <c r="E2432" s="36">
        <f>SUM(E2433)</f>
        <v>387000</v>
      </c>
      <c r="F2432" s="36">
        <f>SUM(F2433)</f>
        <v>400000</v>
      </c>
      <c r="G2432" s="509">
        <f t="shared" si="46"/>
        <v>0.03359173126614987</v>
      </c>
    </row>
    <row r="2433" spans="1:7" ht="12.75">
      <c r="A2433" s="19"/>
      <c r="B2433" s="178" t="s">
        <v>839</v>
      </c>
      <c r="C2433" s="373" t="s">
        <v>678</v>
      </c>
      <c r="D2433" s="21">
        <f>SUM(D2434:D2434)</f>
        <v>258290</v>
      </c>
      <c r="E2433" s="21">
        <f>SUM(E2434:E2434)</f>
        <v>387000</v>
      </c>
      <c r="F2433" s="21">
        <f>SUM(F2434:F2434)</f>
        <v>400000</v>
      </c>
      <c r="G2433" s="509">
        <f t="shared" si="46"/>
        <v>0.03359173126614987</v>
      </c>
    </row>
    <row r="2434" spans="1:7" ht="12.75" hidden="1">
      <c r="A2434" s="262"/>
      <c r="B2434" s="178"/>
      <c r="C2434" s="209" t="s">
        <v>745</v>
      </c>
      <c r="D2434" s="43">
        <v>258290</v>
      </c>
      <c r="E2434" s="43">
        <v>387000</v>
      </c>
      <c r="F2434" s="175">
        <v>400000</v>
      </c>
      <c r="G2434" s="509">
        <f t="shared" si="46"/>
        <v>0.03359173126614987</v>
      </c>
    </row>
    <row r="2435" spans="1:7" ht="12.75">
      <c r="A2435" s="34" t="s">
        <v>206</v>
      </c>
      <c r="B2435" s="205"/>
      <c r="C2435" s="330" t="s">
        <v>46</v>
      </c>
      <c r="D2435" s="36">
        <f>SUM(D2436)</f>
        <v>4188000</v>
      </c>
      <c r="E2435" s="36">
        <f>SUM(E2436)</f>
        <v>3284000</v>
      </c>
      <c r="F2435" s="36">
        <f>SUM(F2436)</f>
        <v>2616000</v>
      </c>
      <c r="G2435" s="509">
        <f t="shared" si="46"/>
        <v>-0.20341047503045068</v>
      </c>
    </row>
    <row r="2436" spans="1:7" ht="12.75">
      <c r="A2436" s="19"/>
      <c r="B2436" s="178" t="s">
        <v>159</v>
      </c>
      <c r="C2436" s="373" t="s">
        <v>627</v>
      </c>
      <c r="D2436" s="21">
        <v>4188000</v>
      </c>
      <c r="E2436" s="21">
        <v>3284000</v>
      </c>
      <c r="F2436" s="70">
        <v>2616000</v>
      </c>
      <c r="G2436" s="565">
        <f t="shared" si="46"/>
        <v>-0.20341047503045068</v>
      </c>
    </row>
    <row r="2437" spans="1:7" s="150" customFormat="1" ht="12.75" customHeight="1">
      <c r="A2437" s="34" t="s">
        <v>207</v>
      </c>
      <c r="B2437" s="205"/>
      <c r="C2437" s="492" t="s">
        <v>931</v>
      </c>
      <c r="D2437" s="36">
        <f>SUM(D2438)</f>
        <v>25000</v>
      </c>
      <c r="E2437" s="36">
        <f>SUM(E2438)</f>
        <v>25000</v>
      </c>
      <c r="F2437" s="36">
        <f>SUM(F2438)</f>
        <v>25000</v>
      </c>
      <c r="G2437" s="509">
        <f t="shared" si="46"/>
        <v>0</v>
      </c>
    </row>
    <row r="2438" spans="1:7" s="150" customFormat="1" ht="12.75">
      <c r="A2438" s="19"/>
      <c r="B2438" s="178" t="s">
        <v>839</v>
      </c>
      <c r="C2438" s="373" t="s">
        <v>678</v>
      </c>
      <c r="D2438" s="21">
        <f>SUM(D2439:D2440)</f>
        <v>25000</v>
      </c>
      <c r="E2438" s="21">
        <f>SUM(E2439:E2440)</f>
        <v>25000</v>
      </c>
      <c r="F2438" s="21">
        <f>SUM(F2439:F2440)</f>
        <v>25000</v>
      </c>
      <c r="G2438" s="509">
        <f t="shared" si="46"/>
        <v>0</v>
      </c>
    </row>
    <row r="2439" spans="1:7" ht="12.75" hidden="1">
      <c r="A2439" s="262"/>
      <c r="B2439" s="178"/>
      <c r="C2439" s="209" t="s">
        <v>746</v>
      </c>
      <c r="D2439" s="43">
        <v>15000</v>
      </c>
      <c r="E2439" s="43">
        <v>15000</v>
      </c>
      <c r="F2439" s="175">
        <v>15000</v>
      </c>
      <c r="G2439" s="509">
        <f t="shared" si="46"/>
        <v>0</v>
      </c>
    </row>
    <row r="2440" spans="1:7" ht="12.75" hidden="1">
      <c r="A2440" s="262"/>
      <c r="B2440" s="178"/>
      <c r="C2440" s="209" t="s">
        <v>747</v>
      </c>
      <c r="D2440" s="43">
        <v>10000</v>
      </c>
      <c r="E2440" s="43">
        <v>10000</v>
      </c>
      <c r="F2440" s="175">
        <v>10000</v>
      </c>
      <c r="G2440" s="509">
        <f>(F2440-E2440)/E2440</f>
        <v>0</v>
      </c>
    </row>
    <row r="2441" spans="1:7" ht="12.75">
      <c r="A2441" s="34" t="s">
        <v>208</v>
      </c>
      <c r="B2441" s="65"/>
      <c r="C2441" s="429" t="s">
        <v>799</v>
      </c>
      <c r="D2441" s="36">
        <f>SUM(D2442)</f>
        <v>20000</v>
      </c>
      <c r="E2441" s="36">
        <f>SUM(E2442)</f>
        <v>110000</v>
      </c>
      <c r="F2441" s="36">
        <f>SUM(F2442)</f>
        <v>140000</v>
      </c>
      <c r="G2441" s="509">
        <f>(F2441-E2441)/E2441</f>
        <v>0.2727272727272727</v>
      </c>
    </row>
    <row r="2442" spans="1:7" ht="12.75">
      <c r="A2442" s="19" t="s">
        <v>208</v>
      </c>
      <c r="B2442" s="40" t="s">
        <v>839</v>
      </c>
      <c r="C2442" s="436" t="s">
        <v>678</v>
      </c>
      <c r="D2442" s="21">
        <f>SUM(D2443:D2444)</f>
        <v>20000</v>
      </c>
      <c r="E2442" s="21">
        <f>SUM(E2443:E2444)</f>
        <v>110000</v>
      </c>
      <c r="F2442" s="21">
        <f>SUM(F2443:F2444)</f>
        <v>140000</v>
      </c>
      <c r="G2442" s="509">
        <f>(F2442-E2442)/E2442</f>
        <v>0.2727272727272727</v>
      </c>
    </row>
    <row r="2443" spans="1:7" s="150" customFormat="1" ht="12.75" hidden="1">
      <c r="A2443" s="262"/>
      <c r="B2443" s="40"/>
      <c r="C2443" s="431" t="s">
        <v>748</v>
      </c>
      <c r="D2443" s="43">
        <v>20000</v>
      </c>
      <c r="E2443" s="43">
        <v>5000</v>
      </c>
      <c r="F2443" s="175">
        <v>5000</v>
      </c>
      <c r="G2443" s="509">
        <f>(F2443-E2443)/E2443</f>
        <v>0</v>
      </c>
    </row>
    <row r="2444" spans="1:7" s="150" customFormat="1" ht="13.5" hidden="1" thickBot="1">
      <c r="A2444" s="541"/>
      <c r="B2444" s="542"/>
      <c r="C2444" s="543" t="s">
        <v>749</v>
      </c>
      <c r="D2444" s="544"/>
      <c r="E2444" s="544">
        <v>105000</v>
      </c>
      <c r="F2444" s="280">
        <v>135000</v>
      </c>
      <c r="G2444" s="509">
        <f>(F2444-E2444)/E2444</f>
        <v>0.2857142857142857</v>
      </c>
    </row>
    <row r="2445" ht="12.75">
      <c r="G2445" s="509"/>
    </row>
    <row r="2446" ht="13.5" thickBot="1">
      <c r="G2446" s="509"/>
    </row>
    <row r="2447" spans="1:7" ht="12.75">
      <c r="A2447" s="273" t="s">
        <v>220</v>
      </c>
      <c r="B2447" s="271" t="s">
        <v>219</v>
      </c>
      <c r="C2447" s="271" t="s">
        <v>221</v>
      </c>
      <c r="D2447" s="495" t="s">
        <v>217</v>
      </c>
      <c r="E2447" s="495" t="s">
        <v>222</v>
      </c>
      <c r="F2447" s="569" t="s">
        <v>223</v>
      </c>
      <c r="G2447" s="509"/>
    </row>
    <row r="2448" spans="1:7" ht="30" customHeight="1" thickBot="1">
      <c r="A2448" s="293"/>
      <c r="B2448" s="294"/>
      <c r="C2448" s="295"/>
      <c r="D2448" s="294" t="s">
        <v>17</v>
      </c>
      <c r="E2448" s="294" t="s">
        <v>17</v>
      </c>
      <c r="F2448" s="297" t="s">
        <v>346</v>
      </c>
      <c r="G2448" s="509"/>
    </row>
    <row r="2449" spans="1:7" s="568" customFormat="1" ht="12.75">
      <c r="A2449" s="164"/>
      <c r="B2449" s="566"/>
      <c r="C2449" s="164" t="s">
        <v>1005</v>
      </c>
      <c r="D2449" s="165">
        <f>SUM(D2451:D2457)</f>
        <v>107159861.845</v>
      </c>
      <c r="E2449" s="165">
        <f>SUM(E2451:E2457)</f>
        <v>122723095.725</v>
      </c>
      <c r="F2449" s="165">
        <f>SUM(F2451:F2457)</f>
        <v>139500181.88</v>
      </c>
      <c r="G2449" s="567"/>
    </row>
    <row r="2450" spans="1:7" ht="12.75" hidden="1">
      <c r="A2450" s="546"/>
      <c r="B2450" s="560"/>
      <c r="C2450" s="561"/>
      <c r="D2450" s="288"/>
      <c r="E2450" s="288"/>
      <c r="F2450" s="288"/>
      <c r="G2450" s="509"/>
    </row>
    <row r="2451" spans="1:7" ht="25.5">
      <c r="A2451" s="19"/>
      <c r="B2451" s="436">
        <v>155</v>
      </c>
      <c r="C2451" s="432" t="s">
        <v>1003</v>
      </c>
      <c r="D2451" s="21">
        <f>D2431+D2390+D2256+D2130+D2014+D1901+D1807+D1692+D1574+D1476+D1373+D1277+D1182+D1025+D924+D821+D722+D710+D611+D513+D415+D398+D284+D275+D269+D262+D241+D233+D217+D178+D149+D66</f>
        <v>10290100</v>
      </c>
      <c r="E2451" s="21">
        <f>E2431+E2390+E2256+E2130+E2014+E1901+E1807+E1692+E1574+E1476+E1373+E1277+E1182+E1025+E924+E821+E722+E710+E611+E513+E415+E398+E284+E275+E269+E262+E241+E233+E217+E178+E149+E66</f>
        <v>17013000</v>
      </c>
      <c r="F2451" s="21">
        <f>F2431+F2390+F2256+F2130+F2014+F1901+F1807+F1692+F1574+F1476+F1373+F1277+F1182+F1025+F924+F821+F722+F710+F611+F513+F415+F398+F284+F275+F269+F262+F241+F233+F217+F178+F149+F66+F1032</f>
        <v>26442000</v>
      </c>
      <c r="G2451" s="509">
        <f aca="true" t="shared" si="47" ref="G2451:G2457">(F2451-E2451)/E2451</f>
        <v>0.554223241050961</v>
      </c>
    </row>
    <row r="2452" spans="1:7" ht="12.75">
      <c r="A2452" s="19"/>
      <c r="B2452" s="436">
        <v>65</v>
      </c>
      <c r="C2452" s="436" t="s">
        <v>793</v>
      </c>
      <c r="D2452" s="21">
        <f>D2389+D162+D148</f>
        <v>1291000</v>
      </c>
      <c r="E2452" s="21">
        <f>E2389+E162+E148</f>
        <v>810200</v>
      </c>
      <c r="F2452" s="21">
        <f>F2389+F162+F148</f>
        <v>970000</v>
      </c>
      <c r="G2452" s="509">
        <f t="shared" si="47"/>
        <v>0.1972352505554184</v>
      </c>
    </row>
    <row r="2453" spans="1:7" ht="12.75">
      <c r="A2453" s="19"/>
      <c r="B2453" s="436">
        <v>60</v>
      </c>
      <c r="C2453" s="436" t="s">
        <v>140</v>
      </c>
      <c r="D2453" s="21">
        <f>D920</f>
        <v>25000</v>
      </c>
      <c r="E2453" s="21">
        <f>E920</f>
        <v>25000</v>
      </c>
      <c r="F2453" s="21">
        <f>F920</f>
        <v>25000</v>
      </c>
      <c r="G2453" s="509">
        <f t="shared" si="47"/>
        <v>0</v>
      </c>
    </row>
    <row r="2454" spans="1:7" ht="12.75">
      <c r="A2454" s="19"/>
      <c r="B2454" s="436">
        <v>55</v>
      </c>
      <c r="C2454" s="436" t="s">
        <v>724</v>
      </c>
      <c r="D2454" s="21">
        <f>D2442+D2438+D2433+D2401+D2314+D2289+D2281+D2271+D2269+D2264+D2162+D2144+D2034+D1920+D1826+D1713+D1598+D1497+D1396+D1297+D1201+D1103+D1080+D1035+D950+D841+D746+D633+D532+D432+D319+D297+D293+D290+D287+D280+D273+D266+D243+D239+D224+D213+D207+D205+D202+D175+D169+D158+D156+D85+D26+D220+D1580</f>
        <v>33859243.5</v>
      </c>
      <c r="E2454" s="21">
        <f>E2442+E2438+E2433+E2401+E2314+E2289+E2281+E2271+E2269+E2264+E2162+E2144+E2034+E1920+E1826+E1713+E1598+E1497+E1396+E1297+E1201+E1103+E1080+E1035+E950+E841+E746+E633+E532+E432+E319+E297+E293+E290+E287+E280+E273+E266+E243+E239+E224+E213+E207+E205+E202+E175+E169+E158+E156+E85+E26+E220+E1580</f>
        <v>36836871</v>
      </c>
      <c r="F2454" s="21">
        <f>F2442+F2438+F2433+F2401+F2314+F2289+F2281+F2271+F2269+F2264+F2162+F2144+F2034+F1920+F1826+F1713+F1598+F1497+F1396+F1297+F1201+F1103+F1080+F1035+F950+F841+F746+F633+F532+F432+F319+F297+F293+F290+F287+F280+F273+F266+F243+F239+F224+F213+F207+F205+F202+F175+F169+F158+F156+F85+F26+F220+F1580</f>
        <v>38769724</v>
      </c>
      <c r="G2454" s="509">
        <f t="shared" si="47"/>
        <v>0.052470607506267294</v>
      </c>
    </row>
    <row r="2455" spans="1:7" s="158" customFormat="1" ht="12.75">
      <c r="A2455" s="19"/>
      <c r="B2455" s="436">
        <v>50</v>
      </c>
      <c r="C2455" s="436" t="s">
        <v>1004</v>
      </c>
      <c r="D2455" s="21">
        <f>D2300+D2148+D2020+D1906+D1812+D1699+D1584+D1483+D1381+D1283+D1187+D1089+D936+D827+D732+D619+D518+D418+D305+D289+D272+D71+D12</f>
        <v>49553513.345000006</v>
      </c>
      <c r="E2455" s="21">
        <f>E2300+E2148+E2020+E1906+E1812+E1699+E1584+E1483+E1381+E1283+E1187+E1089+E936+E827+E732+E619+E518+E418+E305+E289+E272+E71+E12</f>
        <v>54124360.724999994</v>
      </c>
      <c r="F2455" s="21">
        <f>F2300+F2148+F2020+F1906+F1812+F1699+F1584+F1483+F1381+F1283+F1187+F1089+F936+F827+F732+F619+F518+F418+F305+F289+F272+F71+F12</f>
        <v>58550148.88</v>
      </c>
      <c r="G2455" s="509">
        <f t="shared" si="47"/>
        <v>0.08177072386105322</v>
      </c>
    </row>
    <row r="2456" spans="1:7" s="158" customFormat="1" ht="12.75">
      <c r="A2456" s="19"/>
      <c r="B2456" s="436">
        <v>45</v>
      </c>
      <c r="C2456" s="436" t="s">
        <v>38</v>
      </c>
      <c r="D2456" s="21">
        <f>D2436+D2429+D2425+D2409+D2403+D2298+D2276+D2266+D1083+D1066+D724+D715+D403+D172</f>
        <v>10090308</v>
      </c>
      <c r="E2456" s="21">
        <f>E2436+E2429+E2425+E2409+E2403+E2298+E2276+E2266+E1083+E1066+E724+E715+E403+E172</f>
        <v>12400000</v>
      </c>
      <c r="F2456" s="21">
        <f>F2436+F2429+F2425+F2409+F2403+F2298+F2276+F2266+F1083+F1066+F724+F715+F403+F172+F1030+F300</f>
        <v>13373500</v>
      </c>
      <c r="G2456" s="509">
        <f t="shared" si="47"/>
        <v>0.07850806451612903</v>
      </c>
    </row>
    <row r="2457" spans="1:7" ht="13.5" thickBot="1">
      <c r="A2457" s="19"/>
      <c r="B2457" s="144"/>
      <c r="C2457" s="436" t="s">
        <v>629</v>
      </c>
      <c r="D2457" s="21">
        <f>D152</f>
        <v>2050697</v>
      </c>
      <c r="E2457" s="21">
        <f>E152</f>
        <v>1513664</v>
      </c>
      <c r="F2457" s="21">
        <f>F152</f>
        <v>1369809</v>
      </c>
      <c r="G2457" s="509">
        <f t="shared" si="47"/>
        <v>-0.0950376041182191</v>
      </c>
    </row>
    <row r="2458" spans="1:7" s="158" customFormat="1" ht="12.75">
      <c r="A2458" s="273" t="s">
        <v>765</v>
      </c>
      <c r="B2458" s="555"/>
      <c r="C2458" s="556" t="s">
        <v>1008</v>
      </c>
      <c r="D2458" s="557">
        <f>'LISA1 Tulud'!E9+'LISA3 Finantseerimistehingud'!C9-'LISA2 Kulud'!D9</f>
        <v>0.1550000011920929</v>
      </c>
      <c r="E2458" s="557">
        <f>'LISA1 Tulud'!F9+'LISA3 Finantseerimistehingud'!E9-'LISA2 Kulud'!E9</f>
        <v>0.2749999910593033</v>
      </c>
      <c r="F2458" s="558">
        <f>'LISA1 Tulud'!G9+'LISA3 Finantseerimistehingud'!G9-'LISA2 Kulud'!F9</f>
        <v>0.12000000476837158</v>
      </c>
      <c r="G2458" s="565"/>
    </row>
    <row r="2459" spans="1:7" s="158" customFormat="1" ht="13.5" thickBot="1">
      <c r="A2459" s="559" t="s">
        <v>998</v>
      </c>
      <c r="B2459" s="278"/>
      <c r="C2459" s="545" t="s">
        <v>533</v>
      </c>
      <c r="D2459" s="279">
        <f>D9-D2449</f>
        <v>0</v>
      </c>
      <c r="E2459" s="279">
        <f>E9-E2449</f>
        <v>0</v>
      </c>
      <c r="F2459" s="279">
        <f>F9-F2449</f>
        <v>0</v>
      </c>
      <c r="G2459" s="565"/>
    </row>
  </sheetData>
  <sheetProtection password="CF4C" sheet="1" objects="1" scenarios="1"/>
  <printOptions/>
  <pageMargins left="0.79" right="0.24" top="0.79" bottom="0.51" header="0.26" footer="0.25"/>
  <pageSetup horizontalDpi="600" verticalDpi="600" orientation="portrait" paperSize="9" scale="9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G5" sqref="G5"/>
    </sheetView>
  </sheetViews>
  <sheetFormatPr defaultColWidth="9.140625" defaultRowHeight="12.75"/>
  <cols>
    <col min="1" max="1" width="8.140625" style="66" customWidth="1"/>
    <col min="2" max="2" width="48.8515625" style="10" customWidth="1"/>
    <col min="3" max="3" width="10.28125" style="10" customWidth="1"/>
    <col min="4" max="4" width="10.28125" style="10" hidden="1" customWidth="1"/>
    <col min="5" max="5" width="11.421875" style="10" customWidth="1"/>
    <col min="6" max="6" width="10.28125" style="10" hidden="1" customWidth="1"/>
    <col min="7" max="7" width="10.28125" style="10" customWidth="1"/>
    <col min="8" max="8" width="9.7109375" style="10" bestFit="1" customWidth="1"/>
    <col min="9" max="16384" width="9.140625" style="10" customWidth="1"/>
  </cols>
  <sheetData>
    <row r="1" spans="1:7" ht="15">
      <c r="A1" s="661"/>
      <c r="B1" s="650"/>
      <c r="D1" s="655"/>
      <c r="F1" s="655"/>
      <c r="G1" s="655" t="s">
        <v>1018</v>
      </c>
    </row>
    <row r="2" spans="1:7" ht="15">
      <c r="A2" s="661"/>
      <c r="B2" s="650"/>
      <c r="D2" s="11"/>
      <c r="F2" s="11"/>
      <c r="G2" s="701" t="s">
        <v>1028</v>
      </c>
    </row>
    <row r="3" spans="1:7" ht="15">
      <c r="A3" s="661"/>
      <c r="B3" s="650"/>
      <c r="C3" s="656"/>
      <c r="D3" s="11"/>
      <c r="E3" s="656"/>
      <c r="F3" s="11"/>
      <c r="G3" s="701" t="s">
        <v>530</v>
      </c>
    </row>
    <row r="4" spans="1:7" ht="15">
      <c r="A4" s="661"/>
      <c r="B4" s="650"/>
      <c r="C4" s="656"/>
      <c r="D4" s="11"/>
      <c r="E4" s="656"/>
      <c r="F4" s="11"/>
      <c r="G4" s="701" t="s">
        <v>1057</v>
      </c>
    </row>
    <row r="5" spans="1:7" ht="15">
      <c r="A5" s="661" t="s">
        <v>988</v>
      </c>
      <c r="B5" s="650"/>
      <c r="C5" s="650"/>
      <c r="D5" s="650"/>
      <c r="E5" s="650"/>
      <c r="F5" s="650"/>
      <c r="G5" s="650"/>
    </row>
    <row r="6" spans="1:7" ht="15.75" thickBot="1">
      <c r="A6" s="661"/>
      <c r="B6" s="650"/>
      <c r="C6" s="650"/>
      <c r="D6" s="650"/>
      <c r="E6" s="650"/>
      <c r="F6" s="650"/>
      <c r="G6" s="664"/>
    </row>
    <row r="7" spans="1:7" ht="12.75">
      <c r="A7" s="338" t="s">
        <v>219</v>
      </c>
      <c r="B7" s="271" t="s">
        <v>221</v>
      </c>
      <c r="C7" s="271" t="s">
        <v>217</v>
      </c>
      <c r="D7" s="271" t="s">
        <v>217</v>
      </c>
      <c r="E7" s="271" t="s">
        <v>222</v>
      </c>
      <c r="F7" s="271" t="s">
        <v>223</v>
      </c>
      <c r="G7" s="339" t="s">
        <v>223</v>
      </c>
    </row>
    <row r="8" spans="1:7" ht="26.25" thickBot="1">
      <c r="A8" s="533"/>
      <c r="B8" s="295"/>
      <c r="C8" s="294" t="s">
        <v>17</v>
      </c>
      <c r="D8" s="294" t="s">
        <v>216</v>
      </c>
      <c r="E8" s="294" t="s">
        <v>17</v>
      </c>
      <c r="F8" s="294" t="s">
        <v>18</v>
      </c>
      <c r="G8" s="340" t="s">
        <v>1036</v>
      </c>
    </row>
    <row r="9" spans="1:8" s="341" customFormat="1" ht="12.75">
      <c r="A9" s="530"/>
      <c r="B9" s="531" t="s">
        <v>630</v>
      </c>
      <c r="C9" s="532">
        <v>4230927</v>
      </c>
      <c r="D9" s="532">
        <v>3142247</v>
      </c>
      <c r="E9" s="532">
        <v>7979637</v>
      </c>
      <c r="F9" s="532">
        <v>-3360870</v>
      </c>
      <c r="G9" s="532">
        <f>SUM(G31+G44+G20)</f>
        <v>19353880</v>
      </c>
      <c r="H9" s="534"/>
    </row>
    <row r="10" spans="1:7" s="643" customFormat="1" ht="12.75">
      <c r="A10" s="166" t="s">
        <v>494</v>
      </c>
      <c r="B10" s="641" t="s">
        <v>631</v>
      </c>
      <c r="C10" s="642">
        <f>SUM(C11:C14)</f>
        <v>0</v>
      </c>
      <c r="D10" s="642">
        <f>SUM(D11:D14)</f>
        <v>0</v>
      </c>
      <c r="E10" s="642">
        <f>SUM(E11:E14)</f>
        <v>-100000</v>
      </c>
      <c r="F10" s="642">
        <f>SUM(F11:F14)</f>
        <v>0</v>
      </c>
      <c r="G10" s="642">
        <f>SUM(G11:G14)</f>
        <v>0</v>
      </c>
    </row>
    <row r="11" spans="1:7" s="341" customFormat="1" ht="12.75" hidden="1">
      <c r="A11" s="343" t="s">
        <v>495</v>
      </c>
      <c r="B11" s="344" t="s">
        <v>500</v>
      </c>
      <c r="C11" s="349"/>
      <c r="D11" s="349"/>
      <c r="E11" s="349"/>
      <c r="F11" s="349"/>
      <c r="G11" s="350"/>
    </row>
    <row r="12" spans="1:7" s="341" customFormat="1" ht="12.75" hidden="1">
      <c r="A12" s="343" t="s">
        <v>496</v>
      </c>
      <c r="B12" s="344" t="s">
        <v>501</v>
      </c>
      <c r="C12" s="349"/>
      <c r="D12" s="349"/>
      <c r="E12" s="349"/>
      <c r="F12" s="349"/>
      <c r="G12" s="350"/>
    </row>
    <row r="13" spans="1:7" s="341" customFormat="1" ht="12.75">
      <c r="A13" s="343" t="s">
        <v>497</v>
      </c>
      <c r="B13" s="344" t="s">
        <v>632</v>
      </c>
      <c r="C13" s="349"/>
      <c r="D13" s="349"/>
      <c r="E13" s="349">
        <v>-100000</v>
      </c>
      <c r="F13" s="349"/>
      <c r="G13" s="350"/>
    </row>
    <row r="14" spans="1:7" s="341" customFormat="1" ht="12.75" hidden="1">
      <c r="A14" s="345" t="s">
        <v>502</v>
      </c>
      <c r="B14" s="346" t="s">
        <v>503</v>
      </c>
      <c r="C14" s="351"/>
      <c r="D14" s="351"/>
      <c r="E14" s="351"/>
      <c r="F14" s="351"/>
      <c r="G14" s="352"/>
    </row>
    <row r="15" spans="1:7" s="643" customFormat="1" ht="12.75">
      <c r="A15" s="166" t="s">
        <v>504</v>
      </c>
      <c r="B15" s="641" t="s">
        <v>633</v>
      </c>
      <c r="C15" s="642">
        <f>SUM(C16:C19)</f>
        <v>0</v>
      </c>
      <c r="D15" s="642">
        <f>SUM(D16:D19)</f>
        <v>1160001</v>
      </c>
      <c r="E15" s="642">
        <f>SUM(E16:E19)</f>
        <v>19955305</v>
      </c>
      <c r="F15" s="642">
        <f>SUM(F16:F19)</f>
        <v>0</v>
      </c>
      <c r="G15" s="642">
        <f>SUM(G16:G19)</f>
        <v>0</v>
      </c>
    </row>
    <row r="16" spans="1:7" s="341" customFormat="1" ht="12.75" hidden="1">
      <c r="A16" s="343" t="s">
        <v>505</v>
      </c>
      <c r="B16" s="344" t="s">
        <v>506</v>
      </c>
      <c r="C16" s="353"/>
      <c r="D16" s="349"/>
      <c r="E16" s="349"/>
      <c r="F16" s="349"/>
      <c r="G16" s="350"/>
    </row>
    <row r="17" spans="1:7" s="341" customFormat="1" ht="12.75" hidden="1">
      <c r="A17" s="343" t="s">
        <v>507</v>
      </c>
      <c r="B17" s="344" t="s">
        <v>508</v>
      </c>
      <c r="C17" s="353"/>
      <c r="D17" s="349">
        <v>1160001</v>
      </c>
      <c r="E17" s="349"/>
      <c r="F17" s="349"/>
      <c r="G17" s="350"/>
    </row>
    <row r="18" spans="1:7" s="341" customFormat="1" ht="12.75">
      <c r="A18" s="343" t="s">
        <v>509</v>
      </c>
      <c r="B18" s="344" t="s">
        <v>634</v>
      </c>
      <c r="C18" s="353"/>
      <c r="D18" s="349"/>
      <c r="E18" s="349">
        <v>19955305</v>
      </c>
      <c r="F18" s="349"/>
      <c r="G18" s="350"/>
    </row>
    <row r="19" spans="1:7" s="341" customFormat="1" ht="12.75" hidden="1">
      <c r="A19" s="345" t="s">
        <v>510</v>
      </c>
      <c r="B19" s="346" t="s">
        <v>511</v>
      </c>
      <c r="C19" s="71"/>
      <c r="D19" s="351"/>
      <c r="E19" s="351"/>
      <c r="F19" s="351"/>
      <c r="G19" s="352"/>
    </row>
    <row r="20" spans="1:7" s="643" customFormat="1" ht="12.75">
      <c r="A20" s="166" t="s">
        <v>933</v>
      </c>
      <c r="B20" s="641" t="s">
        <v>635</v>
      </c>
      <c r="C20" s="642">
        <f>SUM(C21+C22+C23+C24+C25+C30)</f>
        <v>5800000</v>
      </c>
      <c r="D20" s="642">
        <f>SUM(D21:D30)</f>
        <v>5804482</v>
      </c>
      <c r="E20" s="642">
        <f>SUM(E21:E30)</f>
        <v>0</v>
      </c>
      <c r="F20" s="642">
        <f>SUM(F21:F30)</f>
        <v>0</v>
      </c>
      <c r="G20" s="642">
        <f>SUM(G21:G30)</f>
        <v>10000000</v>
      </c>
    </row>
    <row r="21" spans="1:7" s="341" customFormat="1" ht="12.75" hidden="1">
      <c r="A21" s="343" t="s">
        <v>512</v>
      </c>
      <c r="B21" s="344" t="s">
        <v>513</v>
      </c>
      <c r="C21" s="353"/>
      <c r="D21" s="349"/>
      <c r="E21" s="349"/>
      <c r="F21" s="349"/>
      <c r="G21" s="350"/>
    </row>
    <row r="22" spans="1:7" s="341" customFormat="1" ht="12.75" hidden="1">
      <c r="A22" s="268" t="s">
        <v>514</v>
      </c>
      <c r="B22" s="344" t="s">
        <v>515</v>
      </c>
      <c r="C22" s="353"/>
      <c r="D22" s="349"/>
      <c r="E22" s="349"/>
      <c r="F22" s="349"/>
      <c r="G22" s="350"/>
    </row>
    <row r="23" spans="1:7" s="341" customFormat="1" ht="12.75" hidden="1">
      <c r="A23" s="268" t="s">
        <v>516</v>
      </c>
      <c r="B23" s="344" t="s">
        <v>517</v>
      </c>
      <c r="C23" s="353"/>
      <c r="D23" s="349"/>
      <c r="E23" s="349"/>
      <c r="F23" s="349"/>
      <c r="G23" s="350"/>
    </row>
    <row r="24" spans="1:7" s="341" customFormat="1" ht="12.75" hidden="1">
      <c r="A24" s="343" t="s">
        <v>518</v>
      </c>
      <c r="B24" s="344" t="s">
        <v>636</v>
      </c>
      <c r="C24" s="353"/>
      <c r="D24" s="349"/>
      <c r="E24" s="349"/>
      <c r="F24" s="349"/>
      <c r="G24" s="350"/>
    </row>
    <row r="25" spans="1:7" s="341" customFormat="1" ht="12.75">
      <c r="A25" s="59" t="s">
        <v>934</v>
      </c>
      <c r="B25" s="342" t="s">
        <v>637</v>
      </c>
      <c r="C25" s="39">
        <f>SUM(C26:C28)</f>
        <v>5800000</v>
      </c>
      <c r="D25" s="348">
        <v>5804482</v>
      </c>
      <c r="E25" s="348"/>
      <c r="F25" s="348"/>
      <c r="G25" s="348"/>
    </row>
    <row r="26" spans="1:7" s="347" customFormat="1" ht="12">
      <c r="A26" s="238"/>
      <c r="B26" s="646" t="s">
        <v>1035</v>
      </c>
      <c r="C26" s="647"/>
      <c r="D26" s="647"/>
      <c r="E26" s="647"/>
      <c r="F26" s="647"/>
      <c r="G26" s="647">
        <v>10000000</v>
      </c>
    </row>
    <row r="27" spans="1:7" s="347" customFormat="1" ht="12">
      <c r="A27" s="238"/>
      <c r="B27" s="646" t="s">
        <v>842</v>
      </c>
      <c r="C27" s="647">
        <v>1300000</v>
      </c>
      <c r="D27" s="647"/>
      <c r="E27" s="647"/>
      <c r="F27" s="647"/>
      <c r="G27" s="647"/>
    </row>
    <row r="28" spans="1:7" s="347" customFormat="1" ht="12">
      <c r="A28" s="238"/>
      <c r="B28" s="646" t="s">
        <v>843</v>
      </c>
      <c r="C28" s="647">
        <v>4500000</v>
      </c>
      <c r="D28" s="647"/>
      <c r="E28" s="647"/>
      <c r="F28" s="647"/>
      <c r="G28" s="647"/>
    </row>
    <row r="29" spans="1:7" s="347" customFormat="1" ht="12" hidden="1">
      <c r="A29" s="239"/>
      <c r="B29" s="704"/>
      <c r="C29" s="705"/>
      <c r="D29" s="705"/>
      <c r="E29" s="705"/>
      <c r="F29" s="705"/>
      <c r="G29" s="706"/>
    </row>
    <row r="30" spans="1:7" s="341" customFormat="1" ht="12.75" hidden="1">
      <c r="A30" s="264" t="s">
        <v>519</v>
      </c>
      <c r="B30" s="346" t="s">
        <v>638</v>
      </c>
      <c r="C30" s="71"/>
      <c r="D30" s="351"/>
      <c r="E30" s="351"/>
      <c r="F30" s="351"/>
      <c r="G30" s="352"/>
    </row>
    <row r="31" spans="1:7" s="643" customFormat="1" ht="12.75">
      <c r="A31" s="166" t="s">
        <v>520</v>
      </c>
      <c r="B31" s="641" t="s">
        <v>639</v>
      </c>
      <c r="C31" s="642">
        <f>C36+C38+C39</f>
        <v>-2058450</v>
      </c>
      <c r="D31" s="642">
        <f>D36+D38+D39</f>
        <v>-2293527</v>
      </c>
      <c r="E31" s="642">
        <f>E36+E38+E39</f>
        <v>-2637000</v>
      </c>
      <c r="F31" s="642">
        <f>F36+F38+F39</f>
        <v>-3634495</v>
      </c>
      <c r="G31" s="642">
        <f>G36+G38+G39</f>
        <v>-1808120</v>
      </c>
    </row>
    <row r="32" spans="1:7" s="341" customFormat="1" ht="12.75" hidden="1">
      <c r="A32" s="343" t="s">
        <v>521</v>
      </c>
      <c r="B32" s="344" t="s">
        <v>522</v>
      </c>
      <c r="C32" s="353"/>
      <c r="D32" s="349"/>
      <c r="E32" s="349"/>
      <c r="F32" s="349"/>
      <c r="G32" s="350"/>
    </row>
    <row r="33" spans="1:7" s="341" customFormat="1" ht="12.75" hidden="1">
      <c r="A33" s="268" t="s">
        <v>523</v>
      </c>
      <c r="B33" s="344" t="s">
        <v>524</v>
      </c>
      <c r="C33" s="353"/>
      <c r="D33" s="349"/>
      <c r="E33" s="349"/>
      <c r="F33" s="349"/>
      <c r="G33" s="350"/>
    </row>
    <row r="34" spans="1:7" s="341" customFormat="1" ht="12.75" hidden="1">
      <c r="A34" s="268" t="s">
        <v>525</v>
      </c>
      <c r="B34" s="344" t="s">
        <v>589</v>
      </c>
      <c r="C34" s="353"/>
      <c r="D34" s="349"/>
      <c r="E34" s="349"/>
      <c r="F34" s="349"/>
      <c r="G34" s="350"/>
    </row>
    <row r="35" spans="1:7" s="341" customFormat="1" ht="12.75" hidden="1">
      <c r="A35" s="343" t="s">
        <v>590</v>
      </c>
      <c r="B35" s="344" t="s">
        <v>640</v>
      </c>
      <c r="C35" s="353"/>
      <c r="D35" s="349"/>
      <c r="E35" s="349"/>
      <c r="F35" s="349"/>
      <c r="G35" s="350"/>
    </row>
    <row r="36" spans="1:7" s="341" customFormat="1" ht="12.75">
      <c r="A36" s="59" t="s">
        <v>935</v>
      </c>
      <c r="B36" s="342" t="s">
        <v>641</v>
      </c>
      <c r="C36" s="39">
        <f>SUM(C37)</f>
        <v>-2037450</v>
      </c>
      <c r="D36" s="39">
        <f>SUM(D37)</f>
        <v>-2037459</v>
      </c>
      <c r="E36" s="39">
        <f>SUM(E37)</f>
        <v>-2387000</v>
      </c>
      <c r="F36" s="39">
        <f>SUM(F37)</f>
        <v>-3308120</v>
      </c>
      <c r="G36" s="39">
        <f>SUM(G37)</f>
        <v>-1508120</v>
      </c>
    </row>
    <row r="37" spans="1:7" s="354" customFormat="1" ht="12">
      <c r="A37" s="189"/>
      <c r="B37" s="646" t="s">
        <v>53</v>
      </c>
      <c r="C37" s="287">
        <v>-2037450</v>
      </c>
      <c r="D37" s="647">
        <v>-2037459</v>
      </c>
      <c r="E37" s="647">
        <v>-2387000</v>
      </c>
      <c r="F37" s="647">
        <v>-3308120</v>
      </c>
      <c r="G37" s="647">
        <v>-1508120</v>
      </c>
    </row>
    <row r="38" spans="1:7" s="341" customFormat="1" ht="12.75">
      <c r="A38" s="59" t="s">
        <v>936</v>
      </c>
      <c r="B38" s="342" t="s">
        <v>642</v>
      </c>
      <c r="C38" s="39"/>
      <c r="D38" s="348"/>
      <c r="E38" s="348"/>
      <c r="F38" s="348"/>
      <c r="G38" s="348"/>
    </row>
    <row r="39" spans="1:7" s="341" customFormat="1" ht="12.75">
      <c r="A39" s="59" t="s">
        <v>937</v>
      </c>
      <c r="B39" s="342" t="s">
        <v>591</v>
      </c>
      <c r="C39" s="39">
        <f>SUM(C40:C43)</f>
        <v>-21000</v>
      </c>
      <c r="D39" s="348">
        <v>-256068</v>
      </c>
      <c r="E39" s="348">
        <f>SUM(E40:E43)</f>
        <v>-250000</v>
      </c>
      <c r="F39" s="348">
        <f>SUM(F40:F43)</f>
        <v>-326375</v>
      </c>
      <c r="G39" s="348">
        <f>SUM(G40:G43)</f>
        <v>-300000</v>
      </c>
    </row>
    <row r="40" spans="1:7" s="354" customFormat="1" ht="12">
      <c r="A40" s="189"/>
      <c r="B40" s="646" t="s">
        <v>844</v>
      </c>
      <c r="C40" s="287">
        <v>-21000</v>
      </c>
      <c r="D40" s="647"/>
      <c r="E40" s="647">
        <v>-50000</v>
      </c>
      <c r="F40" s="647">
        <v>-76375</v>
      </c>
      <c r="G40" s="647">
        <v>-50000</v>
      </c>
    </row>
    <row r="41" spans="1:7" s="354" customFormat="1" ht="12">
      <c r="A41" s="189"/>
      <c r="B41" s="646" t="s">
        <v>945</v>
      </c>
      <c r="C41" s="287"/>
      <c r="D41" s="647"/>
      <c r="E41" s="647">
        <v>-110000</v>
      </c>
      <c r="F41" s="647">
        <v>-200000</v>
      </c>
      <c r="G41" s="647">
        <v>-200000</v>
      </c>
    </row>
    <row r="42" spans="1:7" s="354" customFormat="1" ht="12">
      <c r="A42" s="189"/>
      <c r="B42" s="646" t="s">
        <v>951</v>
      </c>
      <c r="C42" s="287"/>
      <c r="D42" s="647"/>
      <c r="E42" s="647">
        <v>-50000</v>
      </c>
      <c r="F42" s="647">
        <v>-50000</v>
      </c>
      <c r="G42" s="647">
        <v>-50000</v>
      </c>
    </row>
    <row r="43" spans="1:7" s="354" customFormat="1" ht="12">
      <c r="A43" s="189"/>
      <c r="B43" s="646" t="s">
        <v>845</v>
      </c>
      <c r="C43" s="287"/>
      <c r="D43" s="647"/>
      <c r="E43" s="647">
        <v>-40000</v>
      </c>
      <c r="F43" s="647"/>
      <c r="G43" s="647"/>
    </row>
    <row r="44" spans="1:7" s="643" customFormat="1" ht="12.75">
      <c r="A44" s="644">
        <v>1001</v>
      </c>
      <c r="B44" s="641" t="s">
        <v>592</v>
      </c>
      <c r="C44" s="642">
        <f>C9-C10-C15-C20-C31</f>
        <v>489377</v>
      </c>
      <c r="D44" s="642">
        <f>D9-D10-D15-D20-D31</f>
        <v>-1528709</v>
      </c>
      <c r="E44" s="642">
        <f>E9-E10-E15-E20-E31</f>
        <v>-9238668</v>
      </c>
      <c r="F44" s="642">
        <f>F9-F10-F15-F20-F31</f>
        <v>273625</v>
      </c>
      <c r="G44" s="642">
        <f>SUM(G45:G46)</f>
        <v>11162000</v>
      </c>
    </row>
    <row r="45" spans="1:7" s="354" customFormat="1" ht="12">
      <c r="A45" s="645"/>
      <c r="B45" s="646" t="s">
        <v>593</v>
      </c>
      <c r="C45" s="647" t="s">
        <v>594</v>
      </c>
      <c r="D45" s="647"/>
      <c r="E45" s="647">
        <v>-13695305</v>
      </c>
      <c r="F45" s="647"/>
      <c r="G45" s="647">
        <v>10762000</v>
      </c>
    </row>
    <row r="46" spans="1:7" s="354" customFormat="1" ht="12">
      <c r="A46" s="645"/>
      <c r="B46" s="646" t="s">
        <v>49</v>
      </c>
      <c r="C46" s="647" t="s">
        <v>594</v>
      </c>
      <c r="D46" s="647"/>
      <c r="E46" s="647">
        <v>4456637</v>
      </c>
      <c r="F46" s="647">
        <v>600000</v>
      </c>
      <c r="G46" s="647">
        <v>400000</v>
      </c>
    </row>
    <row r="47" spans="3:7" ht="12.75">
      <c r="C47" s="11"/>
      <c r="D47" s="11"/>
      <c r="E47" s="11"/>
      <c r="F47" s="11"/>
      <c r="G47" s="11"/>
    </row>
  </sheetData>
  <sheetProtection password="CF4C" sheet="1" objects="1" scenarios="1"/>
  <printOptions/>
  <pageMargins left="0.77" right="0.26" top="0.8" bottom="1" header="0.67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96"/>
  <sheetViews>
    <sheetView workbookViewId="0" topLeftCell="A1">
      <selection activeCell="C17" sqref="C17"/>
    </sheetView>
  </sheetViews>
  <sheetFormatPr defaultColWidth="9.140625" defaultRowHeight="12.75"/>
  <cols>
    <col min="1" max="1" width="6.8515625" style="58" customWidth="1"/>
    <col min="2" max="2" width="54.7109375" style="2" customWidth="1"/>
    <col min="3" max="3" width="10.00390625" style="4" customWidth="1"/>
    <col min="4" max="4" width="10.00390625" style="4" hidden="1" customWidth="1"/>
    <col min="5" max="5" width="10.00390625" style="4" customWidth="1"/>
    <col min="6" max="6" width="10.00390625" style="4" hidden="1" customWidth="1"/>
    <col min="7" max="7" width="10.57421875" style="1" customWidth="1"/>
    <col min="8" max="16384" width="9.140625" style="1" customWidth="1"/>
  </cols>
  <sheetData>
    <row r="1" spans="1:7" ht="15">
      <c r="A1" s="661"/>
      <c r="B1" s="662"/>
      <c r="C1" s="10"/>
      <c r="D1" s="655"/>
      <c r="E1" s="10"/>
      <c r="F1" s="655"/>
      <c r="G1" s="655" t="s">
        <v>1019</v>
      </c>
    </row>
    <row r="2" spans="1:7" ht="15">
      <c r="A2" s="661"/>
      <c r="B2" s="662"/>
      <c r="C2" s="10"/>
      <c r="D2" s="11"/>
      <c r="E2" s="10"/>
      <c r="F2" s="11"/>
      <c r="G2" s="701" t="s">
        <v>1028</v>
      </c>
    </row>
    <row r="3" spans="1:7" ht="15">
      <c r="A3" s="661"/>
      <c r="B3" s="662"/>
      <c r="C3" s="656"/>
      <c r="D3" s="11"/>
      <c r="E3" s="656"/>
      <c r="F3" s="11"/>
      <c r="G3" s="701" t="s">
        <v>530</v>
      </c>
    </row>
    <row r="4" spans="1:7" ht="15">
      <c r="A4" s="661"/>
      <c r="B4" s="662"/>
      <c r="C4" s="656"/>
      <c r="D4" s="11"/>
      <c r="E4" s="656"/>
      <c r="F4" s="11"/>
      <c r="G4" s="701" t="s">
        <v>1057</v>
      </c>
    </row>
    <row r="5" spans="1:7" ht="15">
      <c r="A5" s="79" t="s">
        <v>215</v>
      </c>
      <c r="B5" s="650"/>
      <c r="C5" s="663"/>
      <c r="D5" s="663"/>
      <c r="E5" s="663"/>
      <c r="F5" s="663"/>
      <c r="G5" s="650"/>
    </row>
    <row r="6" spans="1:6" ht="15.75" thickBot="1">
      <c r="A6" s="79"/>
      <c r="B6" s="1"/>
      <c r="C6" s="11"/>
      <c r="D6" s="11"/>
      <c r="E6" s="11"/>
      <c r="F6" s="11"/>
    </row>
    <row r="7" spans="1:7" ht="12.75">
      <c r="A7" s="708" t="s">
        <v>779</v>
      </c>
      <c r="B7" s="709"/>
      <c r="C7" s="271" t="s">
        <v>217</v>
      </c>
      <c r="D7" s="271" t="s">
        <v>217</v>
      </c>
      <c r="E7" s="271" t="s">
        <v>222</v>
      </c>
      <c r="F7" s="272" t="s">
        <v>223</v>
      </c>
      <c r="G7" s="339" t="s">
        <v>223</v>
      </c>
    </row>
    <row r="8" spans="1:7" ht="26.25" thickBot="1">
      <c r="A8" s="533"/>
      <c r="B8" s="710"/>
      <c r="C8" s="294" t="s">
        <v>17</v>
      </c>
      <c r="D8" s="294" t="s">
        <v>216</v>
      </c>
      <c r="E8" s="294" t="s">
        <v>17</v>
      </c>
      <c r="F8" s="296" t="s">
        <v>18</v>
      </c>
      <c r="G8" s="340" t="s">
        <v>1036</v>
      </c>
    </row>
    <row r="9" spans="1:7" ht="12.75">
      <c r="A9" s="259">
        <v>155</v>
      </c>
      <c r="B9" s="707" t="s">
        <v>797</v>
      </c>
      <c r="C9" s="165">
        <f>C10+C12+C35+C40+C49+C65+C76</f>
        <v>10290100</v>
      </c>
      <c r="D9" s="165" t="e">
        <f>D10+D12+D35+D40+D49+D65+D76</f>
        <v>#REF!</v>
      </c>
      <c r="E9" s="165">
        <f>E10+E12+E35+E40+E49+E65+E76</f>
        <v>17013000</v>
      </c>
      <c r="F9" s="165" t="e">
        <f>F10+F12+F35+F40+F49+F65+F76</f>
        <v>#REF!</v>
      </c>
      <c r="G9" s="165">
        <f>G10+G12+G35+G40+G49+G65+G76</f>
        <v>26442000</v>
      </c>
    </row>
    <row r="10" spans="1:7" ht="12.75">
      <c r="A10" s="77" t="s">
        <v>938</v>
      </c>
      <c r="B10" s="38" t="s">
        <v>644</v>
      </c>
      <c r="C10" s="49">
        <f>SUM(C11)</f>
        <v>270000</v>
      </c>
      <c r="D10" s="49" t="e">
        <f>SUM(D11)</f>
        <v>#REF!</v>
      </c>
      <c r="E10" s="49">
        <f>SUM(E11)</f>
        <v>300000</v>
      </c>
      <c r="F10" s="49" t="e">
        <f>SUM(F11)</f>
        <v>#REF!</v>
      </c>
      <c r="G10" s="49">
        <f>SUM(G11)</f>
        <v>300000</v>
      </c>
    </row>
    <row r="11" spans="1:7" ht="12.75">
      <c r="A11" s="40"/>
      <c r="B11" s="69" t="s">
        <v>56</v>
      </c>
      <c r="C11" s="67">
        <f>'LISA2 Kulud'!D149</f>
        <v>270000</v>
      </c>
      <c r="D11" s="67" t="e">
        <f>'LISA2 Kulud'!#REF!</f>
        <v>#REF!</v>
      </c>
      <c r="E11" s="67">
        <f>'LISA2 Kulud'!E149</f>
        <v>300000</v>
      </c>
      <c r="F11" s="67" t="e">
        <f>'LISA2 Kulud'!#REF!</f>
        <v>#REF!</v>
      </c>
      <c r="G11" s="67">
        <f>'LISA2 Kulud'!F149</f>
        <v>300000</v>
      </c>
    </row>
    <row r="12" spans="1:7" ht="12.75">
      <c r="A12" s="60" t="s">
        <v>894</v>
      </c>
      <c r="B12" s="41" t="s">
        <v>649</v>
      </c>
      <c r="C12" s="49">
        <f>SUM(C13:C34)</f>
        <v>850000</v>
      </c>
      <c r="D12" s="49" t="e">
        <f>SUM(D13:D34)</f>
        <v>#REF!</v>
      </c>
      <c r="E12" s="49">
        <f>SUM(E13:E34)</f>
        <v>3060000</v>
      </c>
      <c r="F12" s="49" t="e">
        <f>SUM(F13:F34)</f>
        <v>#REF!</v>
      </c>
      <c r="G12" s="49">
        <f>SUM(G13:G34)</f>
        <v>16600000</v>
      </c>
    </row>
    <row r="13" spans="1:7" s="405" customFormat="1" ht="12">
      <c r="A13" s="403"/>
      <c r="B13" s="404" t="str">
        <f>'LISA2 Kulud'!C179</f>
        <v>Muu tänavate rekonstrueerimine</v>
      </c>
      <c r="C13" s="404">
        <f>'LISA2 Kulud'!D179</f>
        <v>850000</v>
      </c>
      <c r="D13" s="404" t="e">
        <f>'LISA2 Kulud'!#REF!</f>
        <v>#REF!</v>
      </c>
      <c r="E13" s="404">
        <f>'LISA2 Kulud'!E179</f>
        <v>0</v>
      </c>
      <c r="F13" s="404" t="e">
        <f>'LISA2 Kulud'!#REF!</f>
        <v>#REF!</v>
      </c>
      <c r="G13" s="287">
        <f>'LISA2 Kulud'!F179</f>
        <v>1300000</v>
      </c>
    </row>
    <row r="14" spans="1:7" s="76" customFormat="1" ht="13.5" customHeight="1">
      <c r="A14" s="44"/>
      <c r="B14" s="54" t="s">
        <v>973</v>
      </c>
      <c r="C14" s="43">
        <f>'LISA2 Kulud'!D180</f>
        <v>0</v>
      </c>
      <c r="D14" s="43" t="e">
        <f>'LISA2 Kulud'!#REF!</f>
        <v>#REF!</v>
      </c>
      <c r="E14" s="43">
        <f>'LISA2 Kulud'!E180</f>
        <v>600000</v>
      </c>
      <c r="F14" s="43" t="e">
        <f>'LISA2 Kulud'!#REF!</f>
        <v>#REF!</v>
      </c>
      <c r="G14" s="43">
        <f>'LISA2 Kulud'!F180</f>
        <v>600000</v>
      </c>
    </row>
    <row r="15" spans="1:7" s="76" customFormat="1" ht="13.5" customHeight="1">
      <c r="A15" s="44"/>
      <c r="B15" s="430" t="str">
        <f>'LISA2 Kulud'!C181</f>
        <v>Karja ja Kalda tänavate rekonstrueerimine, sadeveetrassid ja valgustus</v>
      </c>
      <c r="C15" s="43"/>
      <c r="D15" s="43"/>
      <c r="E15" s="43"/>
      <c r="F15" s="43"/>
      <c r="G15" s="43">
        <f>'LISA2 Kulud'!F181</f>
        <v>14700000</v>
      </c>
    </row>
    <row r="16" spans="1:7" s="76" customFormat="1" ht="12.75">
      <c r="A16" s="44"/>
      <c r="B16" s="54" t="s">
        <v>961</v>
      </c>
      <c r="C16" s="43">
        <f>'LISA2 Kulud'!D182</f>
        <v>0</v>
      </c>
      <c r="D16" s="43" t="e">
        <f>'LISA2 Kulud'!#REF!</f>
        <v>#REF!</v>
      </c>
      <c r="E16" s="43">
        <f>'LISA2 Kulud'!E182</f>
        <v>950000</v>
      </c>
      <c r="F16" s="43" t="e">
        <f>'LISA2 Kulud'!#REF!</f>
        <v>#REF!</v>
      </c>
      <c r="G16" s="43">
        <f>'LISA2 Kulud'!F182</f>
        <v>0</v>
      </c>
    </row>
    <row r="17" spans="1:7" s="76" customFormat="1" ht="12.75">
      <c r="A17" s="44"/>
      <c r="B17" s="54" t="s">
        <v>962</v>
      </c>
      <c r="C17" s="43">
        <f>'LISA2 Kulud'!D183</f>
        <v>0</v>
      </c>
      <c r="D17" s="43" t="e">
        <f>'LISA2 Kulud'!#REF!</f>
        <v>#REF!</v>
      </c>
      <c r="E17" s="43">
        <f>'LISA2 Kulud'!E183</f>
        <v>300000</v>
      </c>
      <c r="F17" s="43" t="e">
        <f>'LISA2 Kulud'!#REF!</f>
        <v>#REF!</v>
      </c>
      <c r="G17" s="43">
        <f>'LISA2 Kulud'!F183</f>
        <v>0</v>
      </c>
    </row>
    <row r="18" spans="1:7" s="76" customFormat="1" ht="12.75" hidden="1">
      <c r="A18" s="44"/>
      <c r="B18" s="54" t="s">
        <v>963</v>
      </c>
      <c r="C18" s="43">
        <f>'LISA2 Kulud'!D184</f>
        <v>0</v>
      </c>
      <c r="D18" s="43" t="e">
        <f>'LISA2 Kulud'!#REF!</f>
        <v>#REF!</v>
      </c>
      <c r="E18" s="43">
        <f>'LISA2 Kulud'!E184</f>
        <v>0</v>
      </c>
      <c r="F18" s="43" t="e">
        <f>'LISA2 Kulud'!#REF!</f>
        <v>#REF!</v>
      </c>
      <c r="G18" s="43">
        <f>'LISA2 Kulud'!F184</f>
        <v>0</v>
      </c>
    </row>
    <row r="19" spans="1:7" s="76" customFormat="1" ht="12.75">
      <c r="A19" s="44"/>
      <c r="B19" s="42" t="s">
        <v>762</v>
      </c>
      <c r="C19" s="43">
        <f>'LISA2 Kulud'!D185</f>
        <v>0</v>
      </c>
      <c r="D19" s="43" t="e">
        <f>'LISA2 Kulud'!#REF!</f>
        <v>#REF!</v>
      </c>
      <c r="E19" s="43">
        <f>'LISA2 Kulud'!E185</f>
        <v>100000</v>
      </c>
      <c r="F19" s="43" t="e">
        <f>'LISA2 Kulud'!#REF!</f>
        <v>#REF!</v>
      </c>
      <c r="G19" s="43">
        <f>'LISA2 Kulud'!F185</f>
        <v>0</v>
      </c>
    </row>
    <row r="20" spans="1:7" s="76" customFormat="1" ht="12.75">
      <c r="A20" s="44"/>
      <c r="B20" s="42" t="s">
        <v>57</v>
      </c>
      <c r="C20" s="43">
        <f>'LISA2 Kulud'!D186</f>
        <v>0</v>
      </c>
      <c r="D20" s="43" t="e">
        <f>'LISA2 Kulud'!#REF!</f>
        <v>#REF!</v>
      </c>
      <c r="E20" s="43">
        <f>'LISA2 Kulud'!E186</f>
        <v>100000</v>
      </c>
      <c r="F20" s="43" t="e">
        <f>'LISA2 Kulud'!#REF!</f>
        <v>#REF!</v>
      </c>
      <c r="G20" s="43">
        <f>'LISA2 Kulud'!F186</f>
        <v>0</v>
      </c>
    </row>
    <row r="21" spans="1:7" s="76" customFormat="1" ht="12.75">
      <c r="A21" s="44"/>
      <c r="B21" s="42" t="s">
        <v>964</v>
      </c>
      <c r="C21" s="43">
        <f>'LISA2 Kulud'!D187</f>
        <v>0</v>
      </c>
      <c r="D21" s="43" t="e">
        <f>'LISA2 Kulud'!#REF!</f>
        <v>#REF!</v>
      </c>
      <c r="E21" s="43">
        <f>'LISA2 Kulud'!E187</f>
        <v>820000</v>
      </c>
      <c r="F21" s="43" t="e">
        <f>'LISA2 Kulud'!#REF!</f>
        <v>#REF!</v>
      </c>
      <c r="G21" s="43">
        <f>'LISA2 Kulud'!F187</f>
        <v>0</v>
      </c>
    </row>
    <row r="22" spans="1:7" s="76" customFormat="1" ht="12.75">
      <c r="A22" s="44"/>
      <c r="B22" s="42" t="s">
        <v>69</v>
      </c>
      <c r="C22" s="43">
        <f>'LISA2 Kulud'!D188</f>
        <v>0</v>
      </c>
      <c r="D22" s="43" t="e">
        <f>'LISA2 Kulud'!#REF!</f>
        <v>#REF!</v>
      </c>
      <c r="E22" s="43">
        <f>'LISA2 Kulud'!E188</f>
        <v>190000</v>
      </c>
      <c r="F22" s="43" t="e">
        <f>'LISA2 Kulud'!#REF!</f>
        <v>#REF!</v>
      </c>
      <c r="G22" s="43">
        <f>'LISA2 Kulud'!F188</f>
        <v>0</v>
      </c>
    </row>
    <row r="23" spans="1:7" s="76" customFormat="1" ht="12.75" hidden="1">
      <c r="A23" s="44"/>
      <c r="B23" s="42" t="s">
        <v>836</v>
      </c>
      <c r="C23" s="43">
        <f>'LISA2 Kulud'!D189</f>
        <v>0</v>
      </c>
      <c r="D23" s="43" t="e">
        <f>'LISA2 Kulud'!#REF!</f>
        <v>#REF!</v>
      </c>
      <c r="E23" s="43">
        <f>'LISA2 Kulud'!E189</f>
        <v>0</v>
      </c>
      <c r="F23" s="43" t="e">
        <f>'LISA2 Kulud'!#REF!</f>
        <v>#REF!</v>
      </c>
      <c r="G23" s="43">
        <f>'LISA2 Kulud'!F189</f>
        <v>0</v>
      </c>
    </row>
    <row r="24" spans="1:7" s="76" customFormat="1" ht="12.75" hidden="1">
      <c r="A24" s="44"/>
      <c r="B24" s="42" t="s">
        <v>385</v>
      </c>
      <c r="C24" s="43">
        <f>'LISA2 Kulud'!D190</f>
        <v>0</v>
      </c>
      <c r="D24" s="43" t="e">
        <f>'LISA2 Kulud'!#REF!</f>
        <v>#REF!</v>
      </c>
      <c r="E24" s="43">
        <f>'LISA2 Kulud'!E190</f>
        <v>0</v>
      </c>
      <c r="F24" s="43" t="e">
        <f>'LISA2 Kulud'!#REF!</f>
        <v>#REF!</v>
      </c>
      <c r="G24" s="43">
        <f>'LISA2 Kulud'!F190</f>
        <v>0</v>
      </c>
    </row>
    <row r="25" spans="1:7" s="76" customFormat="1" ht="12.75" hidden="1">
      <c r="A25" s="44"/>
      <c r="B25" s="42" t="s">
        <v>386</v>
      </c>
      <c r="C25" s="43">
        <f>'LISA2 Kulud'!D191</f>
        <v>0</v>
      </c>
      <c r="D25" s="43" t="e">
        <f>'LISA2 Kulud'!#REF!</f>
        <v>#REF!</v>
      </c>
      <c r="E25" s="43">
        <f>'LISA2 Kulud'!E191</f>
        <v>0</v>
      </c>
      <c r="F25" s="43" t="e">
        <f>'LISA2 Kulud'!#REF!</f>
        <v>#REF!</v>
      </c>
      <c r="G25" s="43">
        <f>'LISA2 Kulud'!F191</f>
        <v>0</v>
      </c>
    </row>
    <row r="26" spans="1:7" s="76" customFormat="1" ht="12.75" hidden="1">
      <c r="A26" s="44"/>
      <c r="B26" s="42" t="s">
        <v>387</v>
      </c>
      <c r="C26" s="43">
        <f>'LISA2 Kulud'!D192</f>
        <v>0</v>
      </c>
      <c r="D26" s="43" t="e">
        <f>'LISA2 Kulud'!#REF!</f>
        <v>#REF!</v>
      </c>
      <c r="E26" s="43">
        <f>'LISA2 Kulud'!E192</f>
        <v>0</v>
      </c>
      <c r="F26" s="43" t="e">
        <f>'LISA2 Kulud'!#REF!</f>
        <v>#REF!</v>
      </c>
      <c r="G26" s="43">
        <f>'LISA2 Kulud'!F192</f>
        <v>0</v>
      </c>
    </row>
    <row r="27" spans="1:7" s="76" customFormat="1" ht="12.75" hidden="1">
      <c r="A27" s="44"/>
      <c r="B27" s="42" t="s">
        <v>388</v>
      </c>
      <c r="C27" s="43">
        <f>'LISA2 Kulud'!D193</f>
        <v>0</v>
      </c>
      <c r="D27" s="43" t="e">
        <f>'LISA2 Kulud'!#REF!</f>
        <v>#REF!</v>
      </c>
      <c r="E27" s="43">
        <f>'LISA2 Kulud'!E193</f>
        <v>0</v>
      </c>
      <c r="F27" s="43" t="e">
        <f>'LISA2 Kulud'!#REF!</f>
        <v>#REF!</v>
      </c>
      <c r="G27" s="43">
        <f>'LISA2 Kulud'!F193</f>
        <v>0</v>
      </c>
    </row>
    <row r="28" spans="1:7" s="76" customFormat="1" ht="12.75" hidden="1">
      <c r="A28" s="44"/>
      <c r="B28" s="42" t="s">
        <v>393</v>
      </c>
      <c r="C28" s="43">
        <f>'LISA2 Kulud'!D194</f>
        <v>0</v>
      </c>
      <c r="D28" s="43" t="e">
        <f>'LISA2 Kulud'!#REF!</f>
        <v>#REF!</v>
      </c>
      <c r="E28" s="43">
        <f>'LISA2 Kulud'!E194</f>
        <v>0</v>
      </c>
      <c r="F28" s="43" t="e">
        <f>'LISA2 Kulud'!#REF!</f>
        <v>#REF!</v>
      </c>
      <c r="G28" s="43">
        <f>'LISA2 Kulud'!F194</f>
        <v>0</v>
      </c>
    </row>
    <row r="29" spans="1:7" s="76" customFormat="1" ht="12.75" hidden="1">
      <c r="A29" s="44"/>
      <c r="B29" s="42" t="s">
        <v>394</v>
      </c>
      <c r="C29" s="43">
        <f>'LISA2 Kulud'!D195</f>
        <v>0</v>
      </c>
      <c r="D29" s="43" t="e">
        <f>'LISA2 Kulud'!#REF!</f>
        <v>#REF!</v>
      </c>
      <c r="E29" s="43">
        <f>'LISA2 Kulud'!E195</f>
        <v>0</v>
      </c>
      <c r="F29" s="43" t="e">
        <f>'LISA2 Kulud'!#REF!</f>
        <v>#REF!</v>
      </c>
      <c r="G29" s="43">
        <f>'LISA2 Kulud'!F195</f>
        <v>0</v>
      </c>
    </row>
    <row r="30" spans="1:7" s="76" customFormat="1" ht="12.75" hidden="1">
      <c r="A30" s="44"/>
      <c r="B30" s="42" t="s">
        <v>395</v>
      </c>
      <c r="C30" s="43">
        <f>'LISA2 Kulud'!D196</f>
        <v>0</v>
      </c>
      <c r="D30" s="43" t="e">
        <f>'LISA2 Kulud'!#REF!</f>
        <v>#REF!</v>
      </c>
      <c r="E30" s="43">
        <f>'LISA2 Kulud'!E196</f>
        <v>0</v>
      </c>
      <c r="F30" s="43" t="e">
        <f>'LISA2 Kulud'!#REF!</f>
        <v>#REF!</v>
      </c>
      <c r="G30" s="43">
        <f>'LISA2 Kulud'!F196</f>
        <v>0</v>
      </c>
    </row>
    <row r="31" spans="1:7" s="76" customFormat="1" ht="12.75" hidden="1">
      <c r="A31" s="44"/>
      <c r="B31" s="42" t="s">
        <v>396</v>
      </c>
      <c r="C31" s="43">
        <f>'LISA2 Kulud'!D197</f>
        <v>0</v>
      </c>
      <c r="D31" s="43" t="e">
        <f>'LISA2 Kulud'!#REF!</f>
        <v>#REF!</v>
      </c>
      <c r="E31" s="43">
        <f>'LISA2 Kulud'!E197</f>
        <v>0</v>
      </c>
      <c r="F31" s="43" t="e">
        <f>'LISA2 Kulud'!#REF!</f>
        <v>#REF!</v>
      </c>
      <c r="G31" s="43">
        <f>'LISA2 Kulud'!F197</f>
        <v>0</v>
      </c>
    </row>
    <row r="32" spans="1:7" ht="12.75" hidden="1">
      <c r="A32" s="44"/>
      <c r="B32" s="42" t="s">
        <v>397</v>
      </c>
      <c r="C32" s="43">
        <f>'LISA2 Kulud'!D198</f>
        <v>0</v>
      </c>
      <c r="D32" s="43" t="e">
        <f>'LISA2 Kulud'!#REF!</f>
        <v>#REF!</v>
      </c>
      <c r="E32" s="43">
        <f>'LISA2 Kulud'!E198</f>
        <v>0</v>
      </c>
      <c r="F32" s="43" t="e">
        <f>'LISA2 Kulud'!#REF!</f>
        <v>#REF!</v>
      </c>
      <c r="G32" s="43">
        <f>'LISA2 Kulud'!F198</f>
        <v>0</v>
      </c>
    </row>
    <row r="33" spans="1:7" ht="12.75" hidden="1">
      <c r="A33" s="44"/>
      <c r="B33" s="42" t="s">
        <v>965</v>
      </c>
      <c r="C33" s="43">
        <f>'LISA2 Kulud'!D199</f>
        <v>0</v>
      </c>
      <c r="D33" s="43" t="e">
        <f>'LISA2 Kulud'!#REF!</f>
        <v>#REF!</v>
      </c>
      <c r="E33" s="43">
        <f>'LISA2 Kulud'!E199</f>
        <v>0</v>
      </c>
      <c r="F33" s="43" t="e">
        <f>'LISA2 Kulud'!#REF!</f>
        <v>#REF!</v>
      </c>
      <c r="G33" s="43">
        <f>'LISA2 Kulud'!F199</f>
        <v>0</v>
      </c>
    </row>
    <row r="34" spans="1:7" ht="12.75" hidden="1">
      <c r="A34" s="44"/>
      <c r="B34" s="42" t="s">
        <v>398</v>
      </c>
      <c r="C34" s="43">
        <f>'LISA2 Kulud'!D200</f>
        <v>0</v>
      </c>
      <c r="D34" s="43" t="e">
        <f>'LISA2 Kulud'!#REF!</f>
        <v>#REF!</v>
      </c>
      <c r="E34" s="43">
        <f>'LISA2 Kulud'!E200</f>
        <v>0</v>
      </c>
      <c r="F34" s="43"/>
      <c r="G34" s="43">
        <f>'LISA2 Kulud'!F200</f>
        <v>0</v>
      </c>
    </row>
    <row r="35" spans="1:7" s="3" customFormat="1" ht="12.75">
      <c r="A35" s="61" t="s">
        <v>896</v>
      </c>
      <c r="B35" s="396" t="s">
        <v>464</v>
      </c>
      <c r="C35" s="400">
        <f>SUM(C36:C39)</f>
        <v>0</v>
      </c>
      <c r="D35" s="400" t="e">
        <f>SUM(D36:D39)</f>
        <v>#REF!</v>
      </c>
      <c r="E35" s="400">
        <f>SUM(E36:E39)</f>
        <v>480000</v>
      </c>
      <c r="F35" s="400" t="e">
        <f>SUM(F36:F39)</f>
        <v>#REF!</v>
      </c>
      <c r="G35" s="400">
        <f>SUM(G36:G39)</f>
        <v>500000</v>
      </c>
    </row>
    <row r="36" spans="1:7" ht="12.75">
      <c r="A36" s="44"/>
      <c r="B36" s="209" t="s">
        <v>284</v>
      </c>
      <c r="C36" s="39">
        <f>'LISA2 Kulud'!D218</f>
        <v>0</v>
      </c>
      <c r="D36" s="39" t="e">
        <f>'LISA2 Kulud'!#REF!</f>
        <v>#REF!</v>
      </c>
      <c r="E36" s="39">
        <f>'LISA2 Kulud'!E218</f>
        <v>80000</v>
      </c>
      <c r="F36" s="39" t="e">
        <f>'LISA2 Kulud'!#REF!</f>
        <v>#REF!</v>
      </c>
      <c r="G36" s="39">
        <f>'LISA2 Kulud'!F218</f>
        <v>200000</v>
      </c>
    </row>
    <row r="37" spans="1:7" ht="12.75">
      <c r="A37" s="62"/>
      <c r="B37" s="42" t="s">
        <v>968</v>
      </c>
      <c r="C37" s="43">
        <f>'LISA2 Kulud'!D234</f>
        <v>0</v>
      </c>
      <c r="D37" s="43" t="e">
        <f>'LISA2 Kulud'!#REF!</f>
        <v>#REF!</v>
      </c>
      <c r="E37" s="43">
        <f>'LISA2 Kulud'!E234</f>
        <v>200000</v>
      </c>
      <c r="F37" s="43" t="e">
        <f>'LISA2 Kulud'!#REF!</f>
        <v>#REF!</v>
      </c>
      <c r="G37" s="43">
        <f>'LISA2 Kulud'!F234</f>
        <v>0</v>
      </c>
    </row>
    <row r="38" spans="1:7" ht="12.75">
      <c r="A38" s="62"/>
      <c r="B38" s="47" t="s">
        <v>400</v>
      </c>
      <c r="C38" s="43">
        <f>'LISA2 Kulud'!D235</f>
        <v>0</v>
      </c>
      <c r="D38" s="43" t="e">
        <f>'LISA2 Kulud'!#REF!</f>
        <v>#REF!</v>
      </c>
      <c r="E38" s="43">
        <f>'LISA2 Kulud'!E235</f>
        <v>0</v>
      </c>
      <c r="F38" s="43" t="e">
        <f>'LISA2 Kulud'!#REF!</f>
        <v>#REF!</v>
      </c>
      <c r="G38" s="43">
        <f>'LISA2 Kulud'!F235</f>
        <v>100000</v>
      </c>
    </row>
    <row r="39" spans="1:7" ht="12.75">
      <c r="A39" s="62"/>
      <c r="B39" s="47" t="s">
        <v>36</v>
      </c>
      <c r="C39" s="43">
        <f>'LISA2 Kulud'!D236</f>
        <v>0</v>
      </c>
      <c r="D39" s="43" t="e">
        <f>'LISA2 Kulud'!#REF!</f>
        <v>#REF!</v>
      </c>
      <c r="E39" s="43">
        <f>'LISA2 Kulud'!E236</f>
        <v>200000</v>
      </c>
      <c r="F39" s="43" t="e">
        <f>'LISA2 Kulud'!#REF!</f>
        <v>#REF!</v>
      </c>
      <c r="G39" s="43">
        <f>'LISA2 Kulud'!F236</f>
        <v>200000</v>
      </c>
    </row>
    <row r="40" spans="1:7" s="3" customFormat="1" ht="12.75">
      <c r="A40" s="63" t="s">
        <v>897</v>
      </c>
      <c r="B40" s="48" t="s">
        <v>784</v>
      </c>
      <c r="C40" s="49">
        <f>SUM(C41:C48)</f>
        <v>1180100</v>
      </c>
      <c r="D40" s="49" t="e">
        <f>SUM(D41:D48)</f>
        <v>#REF!</v>
      </c>
      <c r="E40" s="49">
        <f>SUM(E41:E48)</f>
        <v>2850000</v>
      </c>
      <c r="F40" s="49" t="e">
        <f>SUM(F41:F48)</f>
        <v>#REF!</v>
      </c>
      <c r="G40" s="49">
        <f>SUM(G41:G48)</f>
        <v>700000</v>
      </c>
    </row>
    <row r="41" spans="1:7" s="399" customFormat="1" ht="12">
      <c r="A41" s="44"/>
      <c r="B41" s="398" t="s">
        <v>286</v>
      </c>
      <c r="C41" s="287">
        <f>'LISA2 Kulud'!D241</f>
        <v>830100</v>
      </c>
      <c r="D41" s="287" t="e">
        <f>'LISA2 Kulud'!#REF!</f>
        <v>#REF!</v>
      </c>
      <c r="E41" s="287">
        <f>'LISA2 Kulud'!E241</f>
        <v>1550000</v>
      </c>
      <c r="F41" s="287" t="e">
        <f>'LISA2 Kulud'!#REF!</f>
        <v>#REF!</v>
      </c>
      <c r="G41" s="287">
        <f>'LISA2 Kulud'!F241</f>
        <v>0</v>
      </c>
    </row>
    <row r="42" spans="1:7" s="3" customFormat="1" ht="12.75">
      <c r="A42" s="64"/>
      <c r="B42" s="314" t="s">
        <v>460</v>
      </c>
      <c r="C42" s="43">
        <f>'LISA2 Kulud'!D263</f>
        <v>0</v>
      </c>
      <c r="D42" s="43" t="e">
        <f>'LISA2 Kulud'!#REF!</f>
        <v>#REF!</v>
      </c>
      <c r="E42" s="43">
        <f>'LISA2 Kulud'!E263</f>
        <v>100000</v>
      </c>
      <c r="F42" s="43" t="e">
        <f>'LISA2 Kulud'!#REF!</f>
        <v>#REF!</v>
      </c>
      <c r="G42" s="43">
        <f>'LISA2 Kulud'!F263</f>
        <v>0</v>
      </c>
    </row>
    <row r="43" spans="1:7" s="3" customFormat="1" ht="12.75" hidden="1">
      <c r="A43" s="64"/>
      <c r="B43" s="292" t="s">
        <v>148</v>
      </c>
      <c r="C43" s="43"/>
      <c r="D43" s="43"/>
      <c r="E43" s="43"/>
      <c r="F43" s="43"/>
      <c r="G43" s="43">
        <f>'LISA2 Kulud'!F264</f>
        <v>0</v>
      </c>
    </row>
    <row r="44" spans="1:7" s="3" customFormat="1" ht="12.75">
      <c r="A44" s="64"/>
      <c r="B44" s="291" t="s">
        <v>41</v>
      </c>
      <c r="C44" s="43">
        <f>'LISA2 Kulud'!D269</f>
        <v>350000</v>
      </c>
      <c r="D44" s="43" t="e">
        <f>'LISA2 Kulud'!#REF!</f>
        <v>#REF!</v>
      </c>
      <c r="E44" s="43">
        <f>'LISA2 Kulud'!E269</f>
        <v>350000</v>
      </c>
      <c r="F44" s="43" t="e">
        <f>'LISA2 Kulud'!#REF!</f>
        <v>#REF!</v>
      </c>
      <c r="G44" s="43">
        <f>'LISA2 Kulud'!F269</f>
        <v>300000</v>
      </c>
    </row>
    <row r="45" spans="1:7" s="397" customFormat="1" ht="12">
      <c r="A45" s="406"/>
      <c r="B45" s="407" t="s">
        <v>461</v>
      </c>
      <c r="C45" s="43">
        <f>'LISA2 Kulud'!D276</f>
        <v>0</v>
      </c>
      <c r="D45" s="43" t="e">
        <f>'LISA2 Kulud'!#REF!</f>
        <v>#REF!</v>
      </c>
      <c r="E45" s="43">
        <f>'LISA2 Kulud'!E276</f>
        <v>300000</v>
      </c>
      <c r="F45" s="43" t="e">
        <f>'LISA2 Kulud'!#REF!</f>
        <v>#REF!</v>
      </c>
      <c r="G45" s="43">
        <f>'LISA2 Kulud'!F276</f>
        <v>0</v>
      </c>
    </row>
    <row r="46" spans="1:7" ht="12.75">
      <c r="A46" s="40"/>
      <c r="B46" s="395" t="s">
        <v>462</v>
      </c>
      <c r="C46" s="67">
        <f>'LISA2 Kulud'!D277</f>
        <v>0</v>
      </c>
      <c r="D46" s="67" t="e">
        <f>'LISA2 Kulud'!#REF!</f>
        <v>#REF!</v>
      </c>
      <c r="E46" s="67">
        <f>'LISA2 Kulud'!E277</f>
        <v>100000</v>
      </c>
      <c r="F46" s="67" t="e">
        <f>'LISA2 Kulud'!#REF!</f>
        <v>#REF!</v>
      </c>
      <c r="G46" s="67">
        <f>'LISA2 Kulud'!F277</f>
        <v>0</v>
      </c>
    </row>
    <row r="47" spans="1:7" ht="12.75">
      <c r="A47" s="44"/>
      <c r="B47" s="395" t="s">
        <v>463</v>
      </c>
      <c r="C47" s="67">
        <f>'LISA2 Kulud'!D278</f>
        <v>0</v>
      </c>
      <c r="D47" s="67" t="e">
        <f>'LISA2 Kulud'!#REF!</f>
        <v>#REF!</v>
      </c>
      <c r="E47" s="67">
        <f>'LISA2 Kulud'!E278</f>
        <v>100000</v>
      </c>
      <c r="F47" s="67" t="e">
        <f>'LISA2 Kulud'!#REF!</f>
        <v>#REF!</v>
      </c>
      <c r="G47" s="67">
        <f>'LISA2 Kulud'!F278</f>
        <v>100000</v>
      </c>
    </row>
    <row r="48" spans="1:7" ht="12.75">
      <c r="A48" s="44"/>
      <c r="B48" s="78" t="str">
        <f>'LISA2 Kulud'!C285</f>
        <v> -Metsakalmistu  rekonstrueerimine</v>
      </c>
      <c r="C48" s="43">
        <f>'LISA2 Kulud'!D285</f>
        <v>0</v>
      </c>
      <c r="D48" s="43" t="e">
        <f>'LISA2 Kulud'!#REF!</f>
        <v>#REF!</v>
      </c>
      <c r="E48" s="43">
        <f>'LISA2 Kulud'!E285</f>
        <v>350000</v>
      </c>
      <c r="F48" s="43" t="e">
        <f>'LISA2 Kulud'!#REF!</f>
        <v>#REF!</v>
      </c>
      <c r="G48" s="43">
        <f>'LISA2 Kulud'!F285</f>
        <v>300000</v>
      </c>
    </row>
    <row r="49" spans="1:7" s="3" customFormat="1" ht="12.75">
      <c r="A49" s="77" t="s">
        <v>904</v>
      </c>
      <c r="B49" s="38" t="s">
        <v>654</v>
      </c>
      <c r="C49" s="49">
        <f>SUM(C50:C64)</f>
        <v>1750000</v>
      </c>
      <c r="D49" s="49" t="e">
        <f>SUM(D50:D64)</f>
        <v>#REF!</v>
      </c>
      <c r="E49" s="49">
        <f>SUM(E50:E64)</f>
        <v>4516000</v>
      </c>
      <c r="F49" s="49" t="e">
        <f>SUM(F50:F64)</f>
        <v>#REF!</v>
      </c>
      <c r="G49" s="49">
        <f>SUM(G50:G64)</f>
        <v>3792000</v>
      </c>
    </row>
    <row r="50" spans="1:7" ht="25.5">
      <c r="A50" s="93"/>
      <c r="B50" s="82" t="s">
        <v>729</v>
      </c>
      <c r="C50" s="39">
        <f>'LISA2 Kulud'!D415</f>
        <v>0</v>
      </c>
      <c r="D50" s="39" t="e">
        <f>'LISA2 Kulud'!#REF!</f>
        <v>#REF!</v>
      </c>
      <c r="E50" s="39">
        <f>'LISA2 Kulud'!E415</f>
        <v>380000</v>
      </c>
      <c r="F50" s="39" t="e">
        <f>'LISA2 Kulud'!#REF!</f>
        <v>#REF!</v>
      </c>
      <c r="G50" s="39">
        <f>'LISA2 Kulud'!F415</f>
        <v>0</v>
      </c>
    </row>
    <row r="51" spans="1:7" ht="12.75">
      <c r="A51" s="87"/>
      <c r="B51" s="83" t="s">
        <v>42</v>
      </c>
      <c r="C51" s="524">
        <f>'LISA2 Kulud'!D513</f>
        <v>250000</v>
      </c>
      <c r="D51" s="524" t="e">
        <f>'LISA2 Kulud'!#REF!</f>
        <v>#REF!</v>
      </c>
      <c r="E51" s="524">
        <f>'LISA2 Kulud'!E513</f>
        <v>150000</v>
      </c>
      <c r="F51" s="524" t="e">
        <f>'LISA2 Kulud'!#REF!</f>
        <v>#REF!</v>
      </c>
      <c r="G51" s="524">
        <f>'LISA2 Kulud'!F513</f>
        <v>150000</v>
      </c>
    </row>
    <row r="52" spans="1:7" ht="12.75">
      <c r="A52" s="87"/>
      <c r="B52" s="83" t="s">
        <v>43</v>
      </c>
      <c r="C52" s="84">
        <f>'LISA2 Kulud'!D611</f>
        <v>0</v>
      </c>
      <c r="D52" s="84" t="e">
        <f>'LISA2 Kulud'!#REF!</f>
        <v>#REF!</v>
      </c>
      <c r="E52" s="84">
        <f>'LISA2 Kulud'!E611</f>
        <v>430000</v>
      </c>
      <c r="F52" s="84" t="e">
        <f>'LISA2 Kulud'!#REF!</f>
        <v>#REF!</v>
      </c>
      <c r="G52" s="84">
        <f>'LISA2 Kulud'!F611</f>
        <v>150000</v>
      </c>
    </row>
    <row r="53" spans="1:7" ht="12.75" hidden="1">
      <c r="A53" s="87"/>
      <c r="B53" s="83" t="s">
        <v>51</v>
      </c>
      <c r="C53" s="84">
        <f>'LISA2 Kulud'!D722</f>
        <v>0</v>
      </c>
      <c r="D53" s="84" t="e">
        <f>'LISA2 Kulud'!#REF!</f>
        <v>#REF!</v>
      </c>
      <c r="E53" s="84">
        <f>'LISA2 Kulud'!E722</f>
        <v>0</v>
      </c>
      <c r="F53" s="84" t="e">
        <f>'LISA2 Kulud'!#REF!</f>
        <v>#REF!</v>
      </c>
      <c r="G53" s="84">
        <f>'LISA2 Kulud'!F722</f>
        <v>0</v>
      </c>
    </row>
    <row r="54" spans="1:7" ht="12.75">
      <c r="A54" s="87"/>
      <c r="B54" s="81" t="s">
        <v>44</v>
      </c>
      <c r="C54" s="67">
        <f>'LISA2 Kulud'!D821</f>
        <v>300000</v>
      </c>
      <c r="D54" s="67" t="e">
        <f>'LISA2 Kulud'!#REF!</f>
        <v>#REF!</v>
      </c>
      <c r="E54" s="67">
        <f>'LISA2 Kulud'!E821</f>
        <v>336000</v>
      </c>
      <c r="F54" s="67" t="e">
        <f>'LISA2 Kulud'!#REF!</f>
        <v>#REF!</v>
      </c>
      <c r="G54" s="67">
        <f>'LISA2 Kulud'!F821</f>
        <v>150000</v>
      </c>
    </row>
    <row r="55" spans="1:7" ht="12.75">
      <c r="A55" s="87"/>
      <c r="B55" s="42" t="s">
        <v>458</v>
      </c>
      <c r="C55" s="67">
        <f>'LISA2 Kulud'!D926</f>
        <v>750000</v>
      </c>
      <c r="D55" s="67" t="e">
        <f>'LISA2 Kulud'!#REF!</f>
        <v>#REF!</v>
      </c>
      <c r="E55" s="67">
        <f>'LISA2 Kulud'!E926</f>
        <v>0</v>
      </c>
      <c r="F55" s="67" t="e">
        <f>'LISA2 Kulud'!#REF!</f>
        <v>#REF!</v>
      </c>
      <c r="G55" s="67">
        <f>'LISA2 Kulud'!F924</f>
        <v>0</v>
      </c>
    </row>
    <row r="56" spans="1:7" ht="12.75" hidden="1">
      <c r="A56" s="87"/>
      <c r="B56" s="42" t="s">
        <v>607</v>
      </c>
      <c r="C56" s="67">
        <f>'LISA2 Kulud'!D927</f>
        <v>0</v>
      </c>
      <c r="D56" s="67" t="e">
        <f>'LISA2 Kulud'!#REF!</f>
        <v>#REF!</v>
      </c>
      <c r="E56" s="67">
        <f>'LISA2 Kulud'!E927</f>
        <v>0</v>
      </c>
      <c r="F56" s="67" t="e">
        <f>'LISA2 Kulud'!#REF!</f>
        <v>#REF!</v>
      </c>
      <c r="G56" s="67">
        <f>'LISA2 Kulud'!F927</f>
        <v>0</v>
      </c>
    </row>
    <row r="57" spans="1:7" ht="12.75">
      <c r="A57" s="87"/>
      <c r="B57" s="42" t="s">
        <v>457</v>
      </c>
      <c r="C57" s="67">
        <f>'LISA2 Kulud'!D928</f>
        <v>50000</v>
      </c>
      <c r="D57" s="67" t="e">
        <f>'LISA2 Kulud'!#REF!</f>
        <v>#REF!</v>
      </c>
      <c r="E57" s="67">
        <f>'LISA2 Kulud'!E928</f>
        <v>0</v>
      </c>
      <c r="F57" s="67" t="e">
        <f>'LISA2 Kulud'!#REF!</f>
        <v>#REF!</v>
      </c>
      <c r="G57" s="67">
        <f>'LISA2 Kulud'!F928</f>
        <v>0</v>
      </c>
    </row>
    <row r="58" spans="1:7" ht="12.75">
      <c r="A58" s="87"/>
      <c r="B58" s="42" t="s">
        <v>608</v>
      </c>
      <c r="C58" s="67">
        <f>'LISA2 Kulud'!D929</f>
        <v>100000</v>
      </c>
      <c r="D58" s="67" t="e">
        <f>'LISA2 Kulud'!#REF!</f>
        <v>#REF!</v>
      </c>
      <c r="E58" s="67">
        <f>'LISA2 Kulud'!E929</f>
        <v>420000</v>
      </c>
      <c r="F58" s="67" t="e">
        <f>'LISA2 Kulud'!#REF!</f>
        <v>#REF!</v>
      </c>
      <c r="G58" s="67">
        <f>'LISA2 Kulud'!F929</f>
        <v>0</v>
      </c>
    </row>
    <row r="59" spans="1:7" ht="12.75">
      <c r="A59" s="46"/>
      <c r="B59" s="42" t="s">
        <v>609</v>
      </c>
      <c r="C59" s="67">
        <f>'LISA2 Kulud'!D930</f>
        <v>0</v>
      </c>
      <c r="D59" s="67" t="e">
        <f>'LISA2 Kulud'!#REF!</f>
        <v>#REF!</v>
      </c>
      <c r="E59" s="67">
        <f>'LISA2 Kulud'!E930</f>
        <v>1200000</v>
      </c>
      <c r="F59" s="67" t="e">
        <f>'LISA2 Kulud'!#REF!</f>
        <v>#REF!</v>
      </c>
      <c r="G59" s="67">
        <f>'LISA2 Kulud'!F930</f>
        <v>0</v>
      </c>
    </row>
    <row r="60" spans="1:7" ht="12.75">
      <c r="A60" s="46"/>
      <c r="B60" s="42" t="s">
        <v>610</v>
      </c>
      <c r="C60" s="67">
        <f>'LISA2 Kulud'!D931</f>
        <v>0</v>
      </c>
      <c r="D60" s="67" t="e">
        <f>'LISA2 Kulud'!#REF!</f>
        <v>#REF!</v>
      </c>
      <c r="E60" s="67">
        <f>'LISA2 Kulud'!E931</f>
        <v>900000</v>
      </c>
      <c r="F60" s="67" t="e">
        <f>'LISA2 Kulud'!#REF!</f>
        <v>#REF!</v>
      </c>
      <c r="G60" s="67">
        <f>'LISA2 Kulud'!F931</f>
        <v>0</v>
      </c>
    </row>
    <row r="61" spans="1:7" ht="12.75">
      <c r="A61" s="46"/>
      <c r="B61" s="42" t="s">
        <v>611</v>
      </c>
      <c r="C61" s="67">
        <f>'LISA2 Kulud'!D932</f>
        <v>0</v>
      </c>
      <c r="D61" s="67" t="e">
        <f>'LISA2 Kulud'!#REF!</f>
        <v>#REF!</v>
      </c>
      <c r="E61" s="67">
        <f>'LISA2 Kulud'!E932</f>
        <v>300000</v>
      </c>
      <c r="F61" s="67" t="e">
        <f>'LISA2 Kulud'!#REF!</f>
        <v>#REF!</v>
      </c>
      <c r="G61" s="67">
        <f>'LISA2 Kulud'!F932</f>
        <v>0</v>
      </c>
    </row>
    <row r="62" spans="1:7" ht="12.75">
      <c r="A62" s="46"/>
      <c r="B62" s="42" t="s">
        <v>612</v>
      </c>
      <c r="C62" s="67">
        <f>'LISA2 Kulud'!D933</f>
        <v>0</v>
      </c>
      <c r="D62" s="67" t="e">
        <f>'LISA2 Kulud'!#REF!</f>
        <v>#REF!</v>
      </c>
      <c r="E62" s="67">
        <f>'LISA2 Kulud'!E933</f>
        <v>400000</v>
      </c>
      <c r="F62" s="67" t="e">
        <f>'LISA2 Kulud'!#REF!</f>
        <v>#REF!</v>
      </c>
      <c r="G62" s="67">
        <f>'LISA2 Kulud'!F933</f>
        <v>0</v>
      </c>
    </row>
    <row r="63" spans="1:7" ht="12.75">
      <c r="A63" s="87"/>
      <c r="B63" s="91" t="s">
        <v>45</v>
      </c>
      <c r="C63" s="67">
        <f>'LISA2 Kulud'!D1025</f>
        <v>300000</v>
      </c>
      <c r="D63" s="67" t="e">
        <f>'LISA2 Kulud'!#REF!</f>
        <v>#REF!</v>
      </c>
      <c r="E63" s="67">
        <f>'LISA2 Kulud'!E1025</f>
        <v>0</v>
      </c>
      <c r="F63" s="67" t="e">
        <f>'LISA2 Kulud'!#REF!</f>
        <v>#REF!</v>
      </c>
      <c r="G63" s="67">
        <f>'LISA2 Kulud'!F1025</f>
        <v>0</v>
      </c>
    </row>
    <row r="64" spans="1:7" ht="12.75">
      <c r="A64" s="87"/>
      <c r="B64" s="91" t="s">
        <v>1031</v>
      </c>
      <c r="C64" s="67">
        <f>'LISA2 Kulud'!D1032</f>
        <v>0</v>
      </c>
      <c r="D64" s="67" t="e">
        <f>'LISA2 Kulud'!#REF!</f>
        <v>#REF!</v>
      </c>
      <c r="E64" s="67">
        <f>'LISA2 Kulud'!E1032</f>
        <v>0</v>
      </c>
      <c r="F64" s="67" t="e">
        <f>'LISA2 Kulud'!#REF!</f>
        <v>#REF!</v>
      </c>
      <c r="G64" s="67">
        <f>'LISA2 Kulud'!F1032</f>
        <v>3342000</v>
      </c>
    </row>
    <row r="65" spans="1:7" s="3" customFormat="1" ht="12.75">
      <c r="A65" s="77" t="s">
        <v>914</v>
      </c>
      <c r="B65" s="38" t="s">
        <v>663</v>
      </c>
      <c r="C65" s="49">
        <f>SUM(C66:C75)</f>
        <v>5700000</v>
      </c>
      <c r="D65" s="49" t="e">
        <f>SUM(D66:D75)</f>
        <v>#REF!</v>
      </c>
      <c r="E65" s="49">
        <f>SUM(E66:E75)</f>
        <v>4647000</v>
      </c>
      <c r="F65" s="49" t="e">
        <f>SUM(F66:F75)</f>
        <v>#REF!</v>
      </c>
      <c r="G65" s="49">
        <f>SUM(G66:G75)</f>
        <v>4330000</v>
      </c>
    </row>
    <row r="66" spans="1:7" ht="12.75">
      <c r="A66" s="85"/>
      <c r="B66" s="86" t="s">
        <v>774</v>
      </c>
      <c r="C66" s="67">
        <f>'LISA2 Kulud'!D1182</f>
        <v>100000</v>
      </c>
      <c r="D66" s="67" t="e">
        <f>'LISA2 Kulud'!#REF!</f>
        <v>#REF!</v>
      </c>
      <c r="E66" s="67">
        <f>'LISA2 Kulud'!E1182</f>
        <v>0</v>
      </c>
      <c r="F66" s="67" t="e">
        <f>'LISA2 Kulud'!#REF!</f>
        <v>#REF!</v>
      </c>
      <c r="G66" s="67">
        <f>'LISA2 Kulud'!F1182</f>
        <v>400000</v>
      </c>
    </row>
    <row r="67" spans="1:7" ht="12.75">
      <c r="A67" s="87"/>
      <c r="B67" s="69" t="s">
        <v>775</v>
      </c>
      <c r="C67" s="67">
        <f>'LISA2 Kulud'!D1277</f>
        <v>150000</v>
      </c>
      <c r="D67" s="67" t="e">
        <f>'LISA2 Kulud'!#REF!</f>
        <v>#REF!</v>
      </c>
      <c r="E67" s="67">
        <f>'LISA2 Kulud'!E1277</f>
        <v>400000</v>
      </c>
      <c r="F67" s="67" t="e">
        <f>'LISA2 Kulud'!#REF!</f>
        <v>#REF!</v>
      </c>
      <c r="G67" s="67">
        <f>'LISA2 Kulud'!F1277</f>
        <v>100000</v>
      </c>
    </row>
    <row r="68" spans="1:7" ht="12.75">
      <c r="A68" s="87"/>
      <c r="B68" s="69" t="s">
        <v>776</v>
      </c>
      <c r="C68" s="67">
        <f>'LISA2 Kulud'!D1373</f>
        <v>50000</v>
      </c>
      <c r="D68" s="67" t="e">
        <f>'LISA2 Kulud'!#REF!</f>
        <v>#REF!</v>
      </c>
      <c r="E68" s="67">
        <f>'LISA2 Kulud'!E1373</f>
        <v>356000</v>
      </c>
      <c r="F68" s="67" t="e">
        <f>'LISA2 Kulud'!#REF!</f>
        <v>#REF!</v>
      </c>
      <c r="G68" s="67">
        <f>'LISA2 Kulud'!F1373</f>
        <v>2000000</v>
      </c>
    </row>
    <row r="69" spans="1:7" ht="12.75">
      <c r="A69" s="87"/>
      <c r="B69" s="81" t="s">
        <v>777</v>
      </c>
      <c r="C69" s="67">
        <f>'LISA2 Kulud'!D1476</f>
        <v>200000</v>
      </c>
      <c r="D69" s="67" t="e">
        <f>'LISA2 Kulud'!#REF!</f>
        <v>#REF!</v>
      </c>
      <c r="E69" s="67">
        <f>'LISA2 Kulud'!E1476</f>
        <v>0</v>
      </c>
      <c r="F69" s="67" t="e">
        <f>'LISA2 Kulud'!#REF!</f>
        <v>#REF!</v>
      </c>
      <c r="G69" s="67">
        <f>'LISA2 Kulud'!F1476</f>
        <v>0</v>
      </c>
    </row>
    <row r="70" spans="1:7" ht="12.75">
      <c r="A70" s="87"/>
      <c r="B70" s="81" t="s">
        <v>778</v>
      </c>
      <c r="C70" s="67">
        <f>'LISA2 Kulud'!D1574</f>
        <v>50000</v>
      </c>
      <c r="D70" s="67" t="e">
        <f>'LISA2 Kulud'!#REF!</f>
        <v>#REF!</v>
      </c>
      <c r="E70" s="67">
        <f>'LISA2 Kulud'!E1574</f>
        <v>400000</v>
      </c>
      <c r="F70" s="67" t="e">
        <f>'LISA2 Kulud'!#REF!</f>
        <v>#REF!</v>
      </c>
      <c r="G70" s="67">
        <f>'LISA2 Kulud'!F1574</f>
        <v>100000</v>
      </c>
    </row>
    <row r="71" spans="1:7" ht="12.75">
      <c r="A71" s="87"/>
      <c r="B71" s="69" t="s">
        <v>688</v>
      </c>
      <c r="C71" s="67">
        <f>'LISA2 Kulud'!D1807</f>
        <v>5000000</v>
      </c>
      <c r="D71" s="67" t="e">
        <f>'LISA2 Kulud'!#REF!</f>
        <v>#REF!</v>
      </c>
      <c r="E71" s="67">
        <f>'LISA2 Kulud'!E1807</f>
        <v>1591000</v>
      </c>
      <c r="F71" s="67" t="e">
        <f>'LISA2 Kulud'!#REF!</f>
        <v>#REF!</v>
      </c>
      <c r="G71" s="67">
        <f>'LISA2 Kulud'!F1807</f>
        <v>500000</v>
      </c>
    </row>
    <row r="72" spans="1:7" ht="12.75">
      <c r="A72" s="87"/>
      <c r="B72" s="69" t="s">
        <v>689</v>
      </c>
      <c r="C72" s="67">
        <f>'LISA2 Kulud'!D2014</f>
        <v>0</v>
      </c>
      <c r="D72" s="67" t="e">
        <f>'LISA2 Kulud'!#REF!</f>
        <v>#REF!</v>
      </c>
      <c r="E72" s="67">
        <f>'LISA2 Kulud'!E2014</f>
        <v>1000000</v>
      </c>
      <c r="F72" s="67" t="e">
        <f>'LISA2 Kulud'!#REF!</f>
        <v>#REF!</v>
      </c>
      <c r="G72" s="67">
        <f>'LISA2 Kulud'!F2014</f>
        <v>500000</v>
      </c>
    </row>
    <row r="73" spans="1:7" ht="12.75">
      <c r="A73" s="87"/>
      <c r="B73" s="69" t="s">
        <v>690</v>
      </c>
      <c r="C73" s="88">
        <f>'LISA2 Kulud'!D2130</f>
        <v>50000</v>
      </c>
      <c r="D73" s="88" t="e">
        <f>'LISA2 Kulud'!#REF!</f>
        <v>#REF!</v>
      </c>
      <c r="E73" s="88">
        <f>'LISA2 Kulud'!E2130</f>
        <v>450000</v>
      </c>
      <c r="F73" s="88" t="e">
        <f>'LISA2 Kulud'!#REF!</f>
        <v>#REF!</v>
      </c>
      <c r="G73" s="88">
        <f>'LISA2 Kulud'!F2130</f>
        <v>350000</v>
      </c>
    </row>
    <row r="74" spans="1:7" ht="12.75">
      <c r="A74" s="87"/>
      <c r="B74" s="69" t="s">
        <v>691</v>
      </c>
      <c r="C74" s="67">
        <f>'LISA2 Kulud'!D1692</f>
        <v>0</v>
      </c>
      <c r="D74" s="67" t="e">
        <f>'LISA2 Kulud'!#REF!</f>
        <v>#REF!</v>
      </c>
      <c r="E74" s="67">
        <f>'LISA2 Kulud'!E1692</f>
        <v>380000</v>
      </c>
      <c r="F74" s="67" t="e">
        <f>'LISA2 Kulud'!#REF!</f>
        <v>#REF!</v>
      </c>
      <c r="G74" s="67">
        <f>'LISA2 Kulud'!F1692</f>
        <v>300000</v>
      </c>
    </row>
    <row r="75" spans="1:7" ht="12.75">
      <c r="A75" s="89"/>
      <c r="B75" s="90" t="s">
        <v>692</v>
      </c>
      <c r="C75" s="67">
        <f>'LISA2 Kulud'!D2256</f>
        <v>100000</v>
      </c>
      <c r="D75" s="67" t="e">
        <f>'LISA2 Kulud'!#REF!</f>
        <v>#REF!</v>
      </c>
      <c r="E75" s="67">
        <f>'LISA2 Kulud'!E2256</f>
        <v>70000</v>
      </c>
      <c r="F75" s="67" t="e">
        <f>'LISA2 Kulud'!#REF!</f>
        <v>#REF!</v>
      </c>
      <c r="G75" s="67">
        <f>'LISA2 Kulud'!F2256</f>
        <v>80000</v>
      </c>
    </row>
    <row r="76" spans="1:7" ht="12.75">
      <c r="A76" s="77" t="s">
        <v>939</v>
      </c>
      <c r="B76" s="38" t="s">
        <v>669</v>
      </c>
      <c r="C76" s="49">
        <f>SUM(C77:C78)</f>
        <v>540000</v>
      </c>
      <c r="D76" s="49" t="e">
        <f>SUM(D77:D78)</f>
        <v>#REF!</v>
      </c>
      <c r="E76" s="49">
        <f>SUM(E77:E78)</f>
        <v>1160000</v>
      </c>
      <c r="F76" s="49" t="e">
        <f>SUM(F77:F78)</f>
        <v>#REF!</v>
      </c>
      <c r="G76" s="49">
        <f>SUM(G77:G78)</f>
        <v>220000</v>
      </c>
    </row>
    <row r="77" spans="1:7" ht="12.75">
      <c r="A77" s="85"/>
      <c r="B77" s="703" t="str">
        <f>'LISA2 Kulud'!C2392</f>
        <v>Sotsiaalmajas asuva toimetulekuklassi remondi omaosalus</v>
      </c>
      <c r="C77" s="67">
        <f>'LISA2 Kulud'!D2390</f>
        <v>350000</v>
      </c>
      <c r="D77" s="67" t="e">
        <f>'LISA2 Kulud'!#REF!</f>
        <v>#REF!</v>
      </c>
      <c r="E77" s="67">
        <f>'LISA2 Kulud'!E2390</f>
        <v>1160000</v>
      </c>
      <c r="F77" s="67" t="e">
        <f>'LISA2 Kulud'!#REF!</f>
        <v>#REF!</v>
      </c>
      <c r="G77" s="67">
        <f>'LISA2 Kulud'!F2390</f>
        <v>220000</v>
      </c>
    </row>
    <row r="78" spans="1:7" ht="12.75">
      <c r="A78" s="87"/>
      <c r="B78" s="92" t="s">
        <v>743</v>
      </c>
      <c r="C78" s="67">
        <f>'LISA2 Kulud'!D2431</f>
        <v>190000</v>
      </c>
      <c r="D78" s="67" t="e">
        <f>'LISA2 Kulud'!#REF!</f>
        <v>#REF!</v>
      </c>
      <c r="E78" s="67">
        <f>'LISA2 Kulud'!E2431</f>
        <v>0</v>
      </c>
      <c r="F78" s="67" t="e">
        <f>'LISA2 Kulud'!#REF!</f>
        <v>#REF!</v>
      </c>
      <c r="G78" s="67">
        <f>'LISA2 Kulud'!F2431</f>
        <v>0</v>
      </c>
    </row>
    <row r="79" spans="1:6" ht="12.75">
      <c r="A79" s="66"/>
      <c r="B79" s="37"/>
      <c r="C79" s="11"/>
      <c r="D79" s="11"/>
      <c r="E79" s="11"/>
      <c r="F79" s="11"/>
    </row>
    <row r="80" spans="1:6" ht="12.75">
      <c r="A80" s="66"/>
      <c r="B80" s="37"/>
      <c r="C80" s="11"/>
      <c r="D80" s="11"/>
      <c r="E80" s="11"/>
      <c r="F80" s="11"/>
    </row>
    <row r="81" spans="1:6" ht="12.75">
      <c r="A81" s="66"/>
      <c r="B81" s="37"/>
      <c r="C81" s="11"/>
      <c r="D81" s="11"/>
      <c r="E81" s="11"/>
      <c r="F81" s="11"/>
    </row>
    <row r="82" spans="1:6" ht="12.75">
      <c r="A82" s="66"/>
      <c r="B82" s="37"/>
      <c r="C82" s="11"/>
      <c r="D82" s="11"/>
      <c r="E82" s="11"/>
      <c r="F82" s="11"/>
    </row>
    <row r="83" spans="1:6" ht="12.75">
      <c r="A83" s="66"/>
      <c r="B83" s="37"/>
      <c r="C83" s="11"/>
      <c r="D83" s="11"/>
      <c r="E83" s="11"/>
      <c r="F83" s="11"/>
    </row>
    <row r="84" spans="1:6" ht="12.75">
      <c r="A84" s="66"/>
      <c r="B84" s="37"/>
      <c r="C84" s="11"/>
      <c r="D84" s="11"/>
      <c r="E84" s="11"/>
      <c r="F84" s="11"/>
    </row>
    <row r="85" spans="1:6" ht="12.75">
      <c r="A85" s="66"/>
      <c r="B85" s="37"/>
      <c r="C85" s="11"/>
      <c r="D85" s="11"/>
      <c r="E85" s="11"/>
      <c r="F85" s="11"/>
    </row>
    <row r="86" spans="1:6" ht="12.75">
      <c r="A86" s="66"/>
      <c r="B86" s="37"/>
      <c r="C86" s="11"/>
      <c r="D86" s="11"/>
      <c r="E86" s="11"/>
      <c r="F86" s="11"/>
    </row>
    <row r="87" spans="1:6" ht="12.75">
      <c r="A87" s="66"/>
      <c r="B87" s="37"/>
      <c r="C87" s="11"/>
      <c r="D87" s="11"/>
      <c r="E87" s="11"/>
      <c r="F87" s="11"/>
    </row>
    <row r="88" spans="1:6" ht="12.75">
      <c r="A88" s="66"/>
      <c r="B88" s="37"/>
      <c r="C88" s="11"/>
      <c r="D88" s="11"/>
      <c r="E88" s="11"/>
      <c r="F88" s="11"/>
    </row>
    <row r="89" spans="1:6" ht="12.75">
      <c r="A89" s="66"/>
      <c r="B89" s="37"/>
      <c r="C89" s="11"/>
      <c r="D89" s="11"/>
      <c r="E89" s="11"/>
      <c r="F89" s="11"/>
    </row>
    <row r="90" spans="1:6" ht="12.75">
      <c r="A90" s="66"/>
      <c r="B90" s="37"/>
      <c r="C90" s="11"/>
      <c r="D90" s="11"/>
      <c r="E90" s="11"/>
      <c r="F90" s="11"/>
    </row>
    <row r="91" spans="1:6" ht="12.75">
      <c r="A91" s="66"/>
      <c r="B91" s="37"/>
      <c r="C91" s="11"/>
      <c r="D91" s="11"/>
      <c r="E91" s="11"/>
      <c r="F91" s="11"/>
    </row>
    <row r="92" spans="1:6" ht="12.75">
      <c r="A92" s="66"/>
      <c r="B92" s="37"/>
      <c r="C92" s="11"/>
      <c r="D92" s="11"/>
      <c r="E92" s="11"/>
      <c r="F92" s="11"/>
    </row>
    <row r="93" spans="1:6" ht="12.75">
      <c r="A93" s="66"/>
      <c r="B93" s="37"/>
      <c r="C93" s="11"/>
      <c r="D93" s="11"/>
      <c r="E93" s="11"/>
      <c r="F93" s="11"/>
    </row>
    <row r="94" spans="1:6" ht="12.75">
      <c r="A94" s="66"/>
      <c r="B94" s="37"/>
      <c r="C94" s="11"/>
      <c r="D94" s="11"/>
      <c r="E94" s="11"/>
      <c r="F94" s="11"/>
    </row>
    <row r="95" spans="1:6" ht="12.75">
      <c r="A95" s="66"/>
      <c r="B95" s="37"/>
      <c r="C95" s="11"/>
      <c r="D95" s="11"/>
      <c r="E95" s="11"/>
      <c r="F95" s="11"/>
    </row>
    <row r="96" spans="1:6" ht="12.75">
      <c r="A96" s="66"/>
      <c r="B96" s="37"/>
      <c r="C96" s="11"/>
      <c r="D96" s="11"/>
      <c r="E96" s="11"/>
      <c r="F96" s="11"/>
    </row>
  </sheetData>
  <sheetProtection password="CF4C" sheet="1" objects="1" scenarios="1"/>
  <printOptions/>
  <pageMargins left="0.79" right="0.45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40"/>
  <sheetViews>
    <sheetView workbookViewId="0" topLeftCell="A1">
      <selection activeCell="B3" sqref="B3"/>
    </sheetView>
  </sheetViews>
  <sheetFormatPr defaultColWidth="9.140625" defaultRowHeight="12.75"/>
  <cols>
    <col min="1" max="1" width="27.28125" style="6" customWidth="1"/>
    <col min="2" max="12" width="8.7109375" style="6" customWidth="1"/>
    <col min="13" max="16384" width="9.140625" style="6" customWidth="1"/>
  </cols>
  <sheetData>
    <row r="1" spans="1:13" ht="15">
      <c r="A1" s="648"/>
      <c r="B1" s="648"/>
      <c r="C1" s="648"/>
      <c r="D1" s="648"/>
      <c r="E1" s="648"/>
      <c r="F1" s="648"/>
      <c r="G1" s="648"/>
      <c r="H1" s="648"/>
      <c r="I1" s="648"/>
      <c r="J1" s="648"/>
      <c r="K1" s="10"/>
      <c r="L1" s="655"/>
      <c r="M1" s="655" t="s">
        <v>1020</v>
      </c>
    </row>
    <row r="2" spans="1:13" ht="15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10"/>
      <c r="L2" s="11"/>
      <c r="M2" s="701" t="s">
        <v>1028</v>
      </c>
    </row>
    <row r="3" spans="1:13" ht="15">
      <c r="A3" s="648"/>
      <c r="B3" s="648"/>
      <c r="C3" s="648"/>
      <c r="D3" s="648"/>
      <c r="E3" s="648"/>
      <c r="F3" s="648"/>
      <c r="G3" s="648"/>
      <c r="H3" s="648"/>
      <c r="I3" s="648"/>
      <c r="J3" s="648"/>
      <c r="K3" s="656"/>
      <c r="L3" s="11"/>
      <c r="M3" s="701" t="s">
        <v>530</v>
      </c>
    </row>
    <row r="4" spans="1:13" ht="15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56"/>
      <c r="L4" s="11"/>
      <c r="M4" s="701" t="s">
        <v>1057</v>
      </c>
    </row>
    <row r="5" spans="1:11" s="648" customFormat="1" ht="15.75">
      <c r="A5" s="105" t="s">
        <v>1025</v>
      </c>
      <c r="K5" s="649"/>
    </row>
    <row r="6" spans="1:11" s="648" customFormat="1" ht="16.5" thickBot="1">
      <c r="A6" s="105"/>
      <c r="K6" s="649"/>
    </row>
    <row r="7" spans="1:12" s="109" customFormat="1" ht="12" thickBot="1">
      <c r="A7" s="106" t="s">
        <v>814</v>
      </c>
      <c r="B7" s="107">
        <v>2006</v>
      </c>
      <c r="C7" s="107">
        <v>2007</v>
      </c>
      <c r="D7" s="107">
        <v>2008</v>
      </c>
      <c r="E7" s="107">
        <v>2009</v>
      </c>
      <c r="F7" s="107">
        <v>2010</v>
      </c>
      <c r="G7" s="107">
        <v>2011</v>
      </c>
      <c r="H7" s="107">
        <v>2012</v>
      </c>
      <c r="I7" s="107">
        <v>2013</v>
      </c>
      <c r="J7" s="107">
        <v>2014</v>
      </c>
      <c r="K7" s="107">
        <v>2015</v>
      </c>
      <c r="L7" s="108" t="s">
        <v>815</v>
      </c>
    </row>
    <row r="8" spans="1:12" s="109" customFormat="1" ht="11.25">
      <c r="A8" s="110" t="s">
        <v>991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09" customFormat="1" ht="11.25">
      <c r="A9" s="112" t="s">
        <v>816</v>
      </c>
      <c r="B9" s="538">
        <f aca="true" t="shared" si="0" ref="B9:K9">B10+B11</f>
        <v>1586354</v>
      </c>
      <c r="C9" s="538">
        <f t="shared" si="0"/>
        <v>1810572</v>
      </c>
      <c r="D9" s="538">
        <f t="shared" si="0"/>
        <v>2079401</v>
      </c>
      <c r="E9" s="538">
        <f t="shared" si="0"/>
        <v>2542450</v>
      </c>
      <c r="F9" s="538">
        <f t="shared" si="0"/>
        <v>3084483</v>
      </c>
      <c r="G9" s="538">
        <f t="shared" si="0"/>
        <v>3533111</v>
      </c>
      <c r="H9" s="538">
        <f t="shared" si="0"/>
        <v>4095717</v>
      </c>
      <c r="I9" s="538">
        <f t="shared" si="0"/>
        <v>4838143</v>
      </c>
      <c r="J9" s="538">
        <f t="shared" si="0"/>
        <v>6101039</v>
      </c>
      <c r="K9" s="538">
        <f t="shared" si="0"/>
        <v>7473528</v>
      </c>
      <c r="L9" s="538">
        <f>SUM(B9:K9)</f>
        <v>37144798</v>
      </c>
    </row>
    <row r="10" spans="1:12" s="109" customFormat="1" ht="11.25">
      <c r="A10" s="112" t="s">
        <v>817</v>
      </c>
      <c r="B10" s="29">
        <v>700000</v>
      </c>
      <c r="C10" s="29">
        <v>950000</v>
      </c>
      <c r="D10" s="29">
        <v>1250000</v>
      </c>
      <c r="E10" s="29">
        <v>1750000</v>
      </c>
      <c r="F10" s="29">
        <v>2350000</v>
      </c>
      <c r="G10" s="29">
        <v>2900000</v>
      </c>
      <c r="H10" s="29">
        <v>3550000</v>
      </c>
      <c r="I10" s="29">
        <v>4400000</v>
      </c>
      <c r="J10" s="29">
        <v>5800000</v>
      </c>
      <c r="K10" s="29">
        <v>7350000</v>
      </c>
      <c r="L10" s="29">
        <f>SUM(B10:K10)</f>
        <v>31000000</v>
      </c>
    </row>
    <row r="11" spans="1:12" s="109" customFormat="1" ht="12" thickBot="1">
      <c r="A11" s="114" t="s">
        <v>995</v>
      </c>
      <c r="B11" s="282">
        <v>886354</v>
      </c>
      <c r="C11" s="282">
        <v>860572</v>
      </c>
      <c r="D11" s="282">
        <v>829401</v>
      </c>
      <c r="E11" s="282">
        <v>792450</v>
      </c>
      <c r="F11" s="282">
        <v>734483</v>
      </c>
      <c r="G11" s="282">
        <v>633111</v>
      </c>
      <c r="H11" s="282">
        <v>545717</v>
      </c>
      <c r="I11" s="282">
        <v>438143</v>
      </c>
      <c r="J11" s="282">
        <v>301039</v>
      </c>
      <c r="K11" s="282">
        <v>123528</v>
      </c>
      <c r="L11" s="29">
        <f>SUM(B11:K11)</f>
        <v>6144798</v>
      </c>
    </row>
    <row r="12" spans="1:12" s="109" customFormat="1" ht="11.25">
      <c r="A12" s="110" t="s">
        <v>992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</row>
    <row r="13" spans="1:12" s="109" customFormat="1" ht="11.25">
      <c r="A13" s="112" t="s">
        <v>816</v>
      </c>
      <c r="B13" s="538">
        <f aca="true" t="shared" si="1" ref="B13:I13">SUM(B14:B15)</f>
        <v>629483</v>
      </c>
      <c r="C13" s="538">
        <f t="shared" si="1"/>
        <v>614529</v>
      </c>
      <c r="D13" s="538">
        <f t="shared" si="1"/>
        <v>599575</v>
      </c>
      <c r="E13" s="538">
        <f t="shared" si="1"/>
        <v>584622</v>
      </c>
      <c r="F13" s="538">
        <f t="shared" si="1"/>
        <v>569668</v>
      </c>
      <c r="G13" s="538">
        <f t="shared" si="1"/>
        <v>554714</v>
      </c>
      <c r="H13" s="538">
        <f t="shared" si="1"/>
        <v>539760</v>
      </c>
      <c r="I13" s="538">
        <f t="shared" si="1"/>
        <v>438373</v>
      </c>
      <c r="J13" s="538"/>
      <c r="K13" s="538"/>
      <c r="L13" s="538">
        <f>SUM(B13:K13)</f>
        <v>4530724</v>
      </c>
    </row>
    <row r="14" spans="1:12" s="109" customFormat="1" ht="11.25">
      <c r="A14" s="112" t="s">
        <v>817</v>
      </c>
      <c r="B14" s="29">
        <v>519231</v>
      </c>
      <c r="C14" s="29">
        <v>519231</v>
      </c>
      <c r="D14" s="29">
        <v>519231</v>
      </c>
      <c r="E14" s="29">
        <v>519231</v>
      </c>
      <c r="F14" s="29">
        <v>519231</v>
      </c>
      <c r="G14" s="29">
        <v>519231</v>
      </c>
      <c r="H14" s="29">
        <v>519231</v>
      </c>
      <c r="I14" s="29">
        <v>432692</v>
      </c>
      <c r="J14" s="29"/>
      <c r="K14" s="29"/>
      <c r="L14" s="29">
        <f>SUM(B14:K14)</f>
        <v>4067309</v>
      </c>
    </row>
    <row r="15" spans="1:12" s="109" customFormat="1" ht="12" thickBot="1">
      <c r="A15" s="114" t="s">
        <v>994</v>
      </c>
      <c r="B15" s="282">
        <v>110252</v>
      </c>
      <c r="C15" s="282">
        <v>95298</v>
      </c>
      <c r="D15" s="282">
        <v>80344</v>
      </c>
      <c r="E15" s="282">
        <v>65391</v>
      </c>
      <c r="F15" s="282">
        <v>50437</v>
      </c>
      <c r="G15" s="282">
        <v>35483</v>
      </c>
      <c r="H15" s="282">
        <v>20529</v>
      </c>
      <c r="I15" s="282">
        <v>5681</v>
      </c>
      <c r="J15" s="282"/>
      <c r="K15" s="282"/>
      <c r="L15" s="29">
        <f>SUM(B15:K15)</f>
        <v>463415</v>
      </c>
    </row>
    <row r="16" spans="1:12" s="109" customFormat="1" ht="11.25">
      <c r="A16" s="110" t="s">
        <v>54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</row>
    <row r="17" spans="1:12" s="109" customFormat="1" ht="11.25">
      <c r="A17" s="112" t="s">
        <v>816</v>
      </c>
      <c r="B17" s="538">
        <f>SUM(B18:B19)</f>
        <v>315934</v>
      </c>
      <c r="C17" s="538">
        <f>SUM(C18:C19)</f>
        <v>307036</v>
      </c>
      <c r="D17" s="538">
        <f>SUM(D18:D19)</f>
        <v>298138</v>
      </c>
      <c r="E17" s="538">
        <f>SUM(E18:E19)</f>
        <v>145728</v>
      </c>
      <c r="F17" s="538"/>
      <c r="G17" s="538"/>
      <c r="H17" s="538"/>
      <c r="I17" s="538"/>
      <c r="J17" s="538"/>
      <c r="K17" s="538"/>
      <c r="L17" s="538">
        <f>SUM(B17:G17)</f>
        <v>1066836</v>
      </c>
    </row>
    <row r="18" spans="1:12" s="109" customFormat="1" ht="11.25">
      <c r="A18" s="112" t="s">
        <v>817</v>
      </c>
      <c r="B18" s="29">
        <v>288889</v>
      </c>
      <c r="C18" s="29">
        <v>288889</v>
      </c>
      <c r="D18" s="29">
        <v>288889</v>
      </c>
      <c r="E18" s="29">
        <v>144444</v>
      </c>
      <c r="F18" s="29"/>
      <c r="G18" s="29"/>
      <c r="H18" s="29"/>
      <c r="I18" s="29"/>
      <c r="J18" s="29"/>
      <c r="K18" s="29"/>
      <c r="L18" s="29">
        <f>SUM(B18:G18)</f>
        <v>1011111</v>
      </c>
    </row>
    <row r="19" spans="1:12" s="109" customFormat="1" ht="12" thickBot="1">
      <c r="A19" s="114" t="s">
        <v>993</v>
      </c>
      <c r="B19" s="282">
        <v>27045</v>
      </c>
      <c r="C19" s="282">
        <v>18147</v>
      </c>
      <c r="D19" s="282">
        <v>9249</v>
      </c>
      <c r="E19" s="282">
        <v>1284</v>
      </c>
      <c r="F19" s="282"/>
      <c r="G19" s="282"/>
      <c r="H19" s="282"/>
      <c r="I19" s="282"/>
      <c r="J19" s="282"/>
      <c r="K19" s="282"/>
      <c r="L19" s="29">
        <f>SUM(B19:G19)</f>
        <v>55725</v>
      </c>
    </row>
    <row r="20" spans="1:12" s="109" customFormat="1" ht="11.25">
      <c r="A20" s="110" t="s">
        <v>1024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</row>
    <row r="21" spans="1:12" s="109" customFormat="1" ht="11.25">
      <c r="A21" s="112" t="s">
        <v>816</v>
      </c>
      <c r="B21" s="538">
        <f>SUM(B22:B23)</f>
        <v>198557</v>
      </c>
      <c r="C21" s="538">
        <f>SUM(C22:C23)</f>
        <v>98256</v>
      </c>
      <c r="D21" s="538">
        <f>SUM(D22:D23)</f>
        <v>3862</v>
      </c>
      <c r="E21" s="538"/>
      <c r="F21" s="538"/>
      <c r="G21" s="538"/>
      <c r="H21" s="538"/>
      <c r="I21" s="538"/>
      <c r="J21" s="538"/>
      <c r="K21" s="538"/>
      <c r="L21" s="538">
        <f>SUM(B21:K21)</f>
        <v>300675</v>
      </c>
    </row>
    <row r="22" spans="1:12" s="109" customFormat="1" ht="11.25">
      <c r="A22" s="112" t="s">
        <v>817</v>
      </c>
      <c r="B22" s="29">
        <v>186792</v>
      </c>
      <c r="C22" s="29">
        <v>95080</v>
      </c>
      <c r="D22" s="29">
        <v>3847</v>
      </c>
      <c r="E22" s="29"/>
      <c r="F22" s="29"/>
      <c r="G22" s="29"/>
      <c r="H22" s="29"/>
      <c r="I22" s="29"/>
      <c r="J22" s="29"/>
      <c r="K22" s="29"/>
      <c r="L22" s="29">
        <f>SUM(B22:K22)</f>
        <v>285719</v>
      </c>
    </row>
    <row r="23" spans="1:12" s="109" customFormat="1" ht="12" thickBot="1">
      <c r="A23" s="114" t="s">
        <v>60</v>
      </c>
      <c r="B23" s="282">
        <v>11765</v>
      </c>
      <c r="C23" s="282">
        <v>3176</v>
      </c>
      <c r="D23" s="282">
        <v>15</v>
      </c>
      <c r="E23" s="282"/>
      <c r="F23" s="282"/>
      <c r="G23" s="282"/>
      <c r="H23" s="282"/>
      <c r="I23" s="282"/>
      <c r="J23" s="282"/>
      <c r="K23" s="282"/>
      <c r="L23" s="29">
        <f>SUM(B23:K23)</f>
        <v>14956</v>
      </c>
    </row>
    <row r="24" spans="1:12" s="109" customFormat="1" ht="11.25">
      <c r="A24" s="110" t="s">
        <v>58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</row>
    <row r="25" spans="1:12" s="109" customFormat="1" ht="11.25">
      <c r="A25" s="112" t="s">
        <v>816</v>
      </c>
      <c r="B25" s="538">
        <f>SUM(B26:B27)</f>
        <v>600000</v>
      </c>
      <c r="C25" s="538">
        <f>SUM(C26:C27)</f>
        <v>800000</v>
      </c>
      <c r="D25" s="538"/>
      <c r="E25" s="538"/>
      <c r="F25" s="538"/>
      <c r="G25" s="538"/>
      <c r="H25" s="538"/>
      <c r="I25" s="538"/>
      <c r="J25" s="538"/>
      <c r="K25" s="538"/>
      <c r="L25" s="538">
        <f>SUM(B25:K25)</f>
        <v>1400000</v>
      </c>
    </row>
    <row r="26" spans="1:12" s="109" customFormat="1" ht="11.25">
      <c r="A26" s="112" t="s">
        <v>817</v>
      </c>
      <c r="B26" s="29">
        <v>600000</v>
      </c>
      <c r="C26" s="29">
        <v>800000</v>
      </c>
      <c r="D26" s="29"/>
      <c r="E26" s="29"/>
      <c r="F26" s="29"/>
      <c r="G26" s="29"/>
      <c r="H26" s="29"/>
      <c r="I26" s="29"/>
      <c r="J26" s="29"/>
      <c r="K26" s="29"/>
      <c r="L26" s="29">
        <f>SUM(B26:K26)</f>
        <v>1400000</v>
      </c>
    </row>
    <row r="27" spans="1:12" s="109" customFormat="1" ht="12" thickBot="1">
      <c r="A27" s="114" t="s">
        <v>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>
        <f>SUM(B27:G27)</f>
        <v>0</v>
      </c>
    </row>
    <row r="29" spans="2:12" s="109" customFormat="1" ht="12" thickBot="1">
      <c r="B29" s="116" t="s">
        <v>829</v>
      </c>
      <c r="C29" s="116" t="s">
        <v>830</v>
      </c>
      <c r="D29" s="116" t="s">
        <v>831</v>
      </c>
      <c r="E29" s="116" t="s">
        <v>832</v>
      </c>
      <c r="F29" s="116" t="s">
        <v>833</v>
      </c>
      <c r="G29" s="116" t="s">
        <v>834</v>
      </c>
      <c r="H29" s="116" t="s">
        <v>61</v>
      </c>
      <c r="I29" s="116" t="s">
        <v>62</v>
      </c>
      <c r="J29" s="116" t="s">
        <v>996</v>
      </c>
      <c r="K29" s="116" t="s">
        <v>997</v>
      </c>
      <c r="L29" s="116"/>
    </row>
    <row r="30" spans="1:12" s="109" customFormat="1" ht="11.25">
      <c r="A30" s="117" t="s">
        <v>818</v>
      </c>
      <c r="B30" s="111">
        <f>B10+B26+B22+B14+B18</f>
        <v>2294912</v>
      </c>
      <c r="C30" s="111">
        <f aca="true" t="shared" si="2" ref="C30:L30">C10+C26+C22+C14+C18</f>
        <v>2653200</v>
      </c>
      <c r="D30" s="111">
        <f t="shared" si="2"/>
        <v>2061967</v>
      </c>
      <c r="E30" s="111">
        <f t="shared" si="2"/>
        <v>2413675</v>
      </c>
      <c r="F30" s="111">
        <f t="shared" si="2"/>
        <v>2869231</v>
      </c>
      <c r="G30" s="111">
        <f t="shared" si="2"/>
        <v>3419231</v>
      </c>
      <c r="H30" s="111">
        <f t="shared" si="2"/>
        <v>4069231</v>
      </c>
      <c r="I30" s="111">
        <f t="shared" si="2"/>
        <v>4832692</v>
      </c>
      <c r="J30" s="111">
        <f t="shared" si="2"/>
        <v>5800000</v>
      </c>
      <c r="K30" s="111">
        <f t="shared" si="2"/>
        <v>7350000</v>
      </c>
      <c r="L30" s="111">
        <f t="shared" si="2"/>
        <v>37764139</v>
      </c>
    </row>
    <row r="31" spans="1:12" s="109" customFormat="1" ht="11.25">
      <c r="A31" s="112" t="s">
        <v>819</v>
      </c>
      <c r="B31" s="113">
        <f>B11+B15+B19+B23+B27</f>
        <v>1035416</v>
      </c>
      <c r="C31" s="113">
        <f aca="true" t="shared" si="3" ref="C31:L31">C11+C15+C19+C23+C27</f>
        <v>977193</v>
      </c>
      <c r="D31" s="113">
        <f t="shared" si="3"/>
        <v>919009</v>
      </c>
      <c r="E31" s="113">
        <f t="shared" si="3"/>
        <v>859125</v>
      </c>
      <c r="F31" s="113">
        <f t="shared" si="3"/>
        <v>784920</v>
      </c>
      <c r="G31" s="113">
        <f t="shared" si="3"/>
        <v>668594</v>
      </c>
      <c r="H31" s="113">
        <f t="shared" si="3"/>
        <v>566246</v>
      </c>
      <c r="I31" s="113">
        <f t="shared" si="3"/>
        <v>443824</v>
      </c>
      <c r="J31" s="113">
        <f t="shared" si="3"/>
        <v>301039</v>
      </c>
      <c r="K31" s="113">
        <f t="shared" si="3"/>
        <v>123528</v>
      </c>
      <c r="L31" s="113">
        <f t="shared" si="3"/>
        <v>6678894</v>
      </c>
    </row>
    <row r="32" spans="1:13" s="109" customFormat="1" ht="12" thickBot="1">
      <c r="A32" s="118" t="s">
        <v>820</v>
      </c>
      <c r="B32" s="119">
        <f>SUM(B30:B31)</f>
        <v>3330328</v>
      </c>
      <c r="C32" s="119">
        <f aca="true" t="shared" si="4" ref="C32:L32">SUM(C30:C31)</f>
        <v>3630393</v>
      </c>
      <c r="D32" s="119">
        <f t="shared" si="4"/>
        <v>2980976</v>
      </c>
      <c r="E32" s="119">
        <f t="shared" si="4"/>
        <v>3272800</v>
      </c>
      <c r="F32" s="119">
        <f t="shared" si="4"/>
        <v>3654151</v>
      </c>
      <c r="G32" s="119">
        <f t="shared" si="4"/>
        <v>4087825</v>
      </c>
      <c r="H32" s="119">
        <f t="shared" si="4"/>
        <v>4635477</v>
      </c>
      <c r="I32" s="119">
        <f t="shared" si="4"/>
        <v>5276516</v>
      </c>
      <c r="J32" s="119">
        <f t="shared" si="4"/>
        <v>6101039</v>
      </c>
      <c r="K32" s="119">
        <f t="shared" si="4"/>
        <v>7473528</v>
      </c>
      <c r="L32" s="119">
        <f t="shared" si="4"/>
        <v>44443033</v>
      </c>
      <c r="M32" s="115"/>
    </row>
    <row r="33" spans="1:12" s="109" customFormat="1" ht="12" hidden="1" thickBot="1">
      <c r="A33" s="120" t="s">
        <v>821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s="109" customFormat="1" ht="11.25" hidden="1">
      <c r="A34" s="117" t="s">
        <v>822</v>
      </c>
      <c r="B34" s="122">
        <v>114884295</v>
      </c>
      <c r="C34" s="122">
        <v>114884295</v>
      </c>
      <c r="D34" s="122">
        <v>114884295</v>
      </c>
      <c r="E34" s="122">
        <v>114884295</v>
      </c>
      <c r="F34" s="122">
        <v>114884295</v>
      </c>
      <c r="G34" s="122">
        <v>114884295</v>
      </c>
      <c r="H34" s="122">
        <v>114884295</v>
      </c>
      <c r="I34" s="122">
        <v>114884295</v>
      </c>
      <c r="J34" s="122">
        <v>114884295</v>
      </c>
      <c r="K34" s="122">
        <v>114884295</v>
      </c>
      <c r="L34" s="123"/>
    </row>
    <row r="35" spans="1:12" s="109" customFormat="1" ht="11.25" hidden="1">
      <c r="A35" s="124" t="s">
        <v>823</v>
      </c>
      <c r="B35" s="125"/>
      <c r="C35" s="125"/>
      <c r="D35" s="125"/>
      <c r="E35" s="125"/>
      <c r="F35" s="125"/>
      <c r="G35" s="125"/>
      <c r="H35" s="125"/>
      <c r="I35" s="125"/>
      <c r="J35" s="535"/>
      <c r="K35" s="535"/>
      <c r="L35" s="126"/>
    </row>
    <row r="36" spans="1:12" s="109" customFormat="1" ht="11.25" hidden="1">
      <c r="A36" s="127" t="s">
        <v>824</v>
      </c>
      <c r="B36" s="128">
        <f>B32/B34</f>
        <v>0.02898854016556397</v>
      </c>
      <c r="C36" s="128">
        <f aca="true" t="shared" si="5" ref="C36:K36">C32/C34</f>
        <v>0.031600428935913305</v>
      </c>
      <c r="D36" s="128">
        <f t="shared" si="5"/>
        <v>0.025947637142222094</v>
      </c>
      <c r="E36" s="128">
        <f t="shared" si="5"/>
        <v>0.028487792870209108</v>
      </c>
      <c r="F36" s="128">
        <f t="shared" si="5"/>
        <v>0.03180722830740268</v>
      </c>
      <c r="G36" s="128">
        <f t="shared" si="5"/>
        <v>0.03558210458618386</v>
      </c>
      <c r="H36" s="128">
        <f t="shared" si="5"/>
        <v>0.04034909210175333</v>
      </c>
      <c r="I36" s="128">
        <f t="shared" si="5"/>
        <v>0.04592895834891967</v>
      </c>
      <c r="J36" s="128">
        <f t="shared" si="5"/>
        <v>0.053105944550558455</v>
      </c>
      <c r="K36" s="128">
        <f t="shared" si="5"/>
        <v>0.06505265145248966</v>
      </c>
      <c r="L36" s="129"/>
    </row>
    <row r="37" spans="1:12" s="109" customFormat="1" ht="11.25" hidden="1">
      <c r="A37" s="130" t="s">
        <v>825</v>
      </c>
      <c r="B37" s="131"/>
      <c r="C37" s="131"/>
      <c r="D37" s="131"/>
      <c r="E37" s="131"/>
      <c r="F37" s="131"/>
      <c r="G37" s="131"/>
      <c r="H37" s="131"/>
      <c r="I37" s="131"/>
      <c r="J37" s="536"/>
      <c r="K37" s="536"/>
      <c r="L37" s="126"/>
    </row>
    <row r="38" spans="1:12" s="109" customFormat="1" ht="11.25" hidden="1">
      <c r="A38" s="132" t="s">
        <v>826</v>
      </c>
      <c r="B38" s="133" t="e">
        <f>(L30-#REF!-#REF!-#REF!+B31)/B34</f>
        <v>#REF!</v>
      </c>
      <c r="C38" s="133" t="e">
        <f>(L30-#REF!-#REF!-#REF!-B30+C31)/C34</f>
        <v>#REF!</v>
      </c>
      <c r="D38" s="133" t="e">
        <f>(L30-#REF!-#REF!-#REF!-B30-C30+D31)/D34</f>
        <v>#REF!</v>
      </c>
      <c r="E38" s="133" t="e">
        <f>(L30-#REF!-#REF!-#REF!-B30-C30-D30+E31)/E34</f>
        <v>#REF!</v>
      </c>
      <c r="F38" s="133" t="e">
        <f>(L30-#REF!-#REF!-#REF!-B30-C30-D30-E30+F31)/F34</f>
        <v>#REF!</v>
      </c>
      <c r="G38" s="133" t="e">
        <f>(L30-#REF!-#REF!-#REF!-B30-C30-D30-E30-F30+G31)/G34</f>
        <v>#REF!</v>
      </c>
      <c r="H38" s="133" t="e">
        <f>(M30-#REF!-#REF!-B30-C30-D30-E30-F30-G30+H31)/H34</f>
        <v>#REF!</v>
      </c>
      <c r="I38" s="133" t="e">
        <f>(N30-#REF!-B30-C30-D30-E30-F30-G30-H30+I31)/I34</f>
        <v>#REF!</v>
      </c>
      <c r="J38" s="537"/>
      <c r="K38" s="537"/>
      <c r="L38" s="134"/>
    </row>
    <row r="39" spans="1:12" s="109" customFormat="1" ht="11.25" hidden="1">
      <c r="A39" s="124" t="s">
        <v>827</v>
      </c>
      <c r="B39" s="125"/>
      <c r="C39" s="125"/>
      <c r="D39" s="125"/>
      <c r="E39" s="125"/>
      <c r="F39" s="125"/>
      <c r="G39" s="125"/>
      <c r="H39" s="125"/>
      <c r="I39" s="125"/>
      <c r="J39" s="535"/>
      <c r="K39" s="535"/>
      <c r="L39" s="126"/>
    </row>
    <row r="40" spans="1:12" s="109" customFormat="1" ht="12" hidden="1" thickBot="1">
      <c r="A40" s="135" t="s">
        <v>828</v>
      </c>
      <c r="B40" s="136">
        <f>L32/B34</f>
        <v>0.3868503784612161</v>
      </c>
      <c r="C40" s="136">
        <f>(L32-B32)/C34</f>
        <v>0.35786183829565216</v>
      </c>
      <c r="D40" s="136">
        <f>(L32-B32-C32)/D34</f>
        <v>0.32626140935973885</v>
      </c>
      <c r="E40" s="136">
        <f>(L32-B32-C32-D32)/E34</f>
        <v>0.30031377221751676</v>
      </c>
      <c r="F40" s="136">
        <f>(L32-B32-C32-D32-E32)/F34</f>
        <v>0.2718259793473077</v>
      </c>
      <c r="G40" s="136">
        <f>(L32-B32-C32-D32-E32-F32)/G34</f>
        <v>0.24001875103990497</v>
      </c>
      <c r="H40" s="136">
        <f>(L32-B32-C32-D32-E32-F32-G32)/H34</f>
        <v>0.20443664645372112</v>
      </c>
      <c r="I40" s="136">
        <f>(L32-B32-C32-D32-E32-F32-G32-H32)/I34</f>
        <v>0.16408755435196778</v>
      </c>
      <c r="J40" s="136">
        <f>(L32-B32-C32-D32-E32-F32-G32-H32-I32)/J34</f>
        <v>0.11815859600304811</v>
      </c>
      <c r="K40" s="136">
        <f>(L32-B32-C32-D32-E32-F32-G32-H32-I32-J32)/K34</f>
        <v>0.06505265145248966</v>
      </c>
      <c r="L40" s="137"/>
    </row>
  </sheetData>
  <sheetProtection password="CF4C" sheet="1" objects="1" scenarios="1"/>
  <printOptions/>
  <pageMargins left="0.71" right="0.47" top="0.39" bottom="0.85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5"/>
  <sheetViews>
    <sheetView workbookViewId="0" topLeftCell="A1">
      <selection activeCell="I16" sqref="I16"/>
    </sheetView>
  </sheetViews>
  <sheetFormatPr defaultColWidth="9.140625" defaultRowHeight="12.75"/>
  <cols>
    <col min="1" max="1" width="26.421875" style="0" customWidth="1"/>
    <col min="2" max="2" width="11.710937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10.7109375" style="0" customWidth="1"/>
  </cols>
  <sheetData>
    <row r="3" ht="12.75">
      <c r="A3" t="s">
        <v>1037</v>
      </c>
    </row>
    <row r="4" spans="1:6" ht="12.75">
      <c r="A4" s="712"/>
      <c r="B4" s="713" t="s">
        <v>1043</v>
      </c>
      <c r="C4" s="713" t="s">
        <v>0</v>
      </c>
      <c r="D4" s="713" t="s">
        <v>3</v>
      </c>
      <c r="E4" s="713" t="s">
        <v>1044</v>
      </c>
      <c r="F4" s="714" t="s">
        <v>1044</v>
      </c>
    </row>
    <row r="5" spans="1:6" ht="12.75">
      <c r="A5" s="715"/>
      <c r="B5" s="716"/>
      <c r="C5" s="716"/>
      <c r="D5" s="716" t="s">
        <v>4</v>
      </c>
      <c r="E5" s="716" t="s">
        <v>1045</v>
      </c>
      <c r="F5" s="716" t="s">
        <v>1046</v>
      </c>
    </row>
    <row r="6" spans="1:6" ht="12.75">
      <c r="A6" s="52" t="s">
        <v>615</v>
      </c>
      <c r="B6" s="53">
        <f>'LISA1 Tulud'!E10</f>
        <v>54300000</v>
      </c>
      <c r="C6" s="53">
        <f>'LISA1 Tulud'!F10</f>
        <v>59700000</v>
      </c>
      <c r="D6" s="53">
        <f>'LISA1 Tulud'!G10</f>
        <v>65660000</v>
      </c>
      <c r="E6" s="717">
        <f aca="true" t="shared" si="0" ref="E6:E11">(D6-C6)/C6</f>
        <v>0.09983249581239531</v>
      </c>
      <c r="F6" s="53">
        <f>D6-C6</f>
        <v>5960000</v>
      </c>
    </row>
    <row r="7" spans="1:6" ht="12.75">
      <c r="A7" s="52" t="s">
        <v>619</v>
      </c>
      <c r="B7" s="53">
        <f>'LISA1 Tulud'!E14</f>
        <v>11004835</v>
      </c>
      <c r="C7" s="53">
        <f>'LISA1 Tulud'!F14</f>
        <v>12265702</v>
      </c>
      <c r="D7" s="53">
        <f>'LISA1 Tulud'!G14</f>
        <v>13528000</v>
      </c>
      <c r="E7" s="717">
        <f t="shared" si="0"/>
        <v>0.10291282145938324</v>
      </c>
      <c r="F7" s="53">
        <f aca="true" t="shared" si="1" ref="F7:F12">D7-C7</f>
        <v>1262298</v>
      </c>
    </row>
    <row r="8" spans="1:6" ht="12.75">
      <c r="A8" s="52" t="s">
        <v>1039</v>
      </c>
      <c r="B8" s="53">
        <f>'LISA1 Tulud'!E119</f>
        <v>30879000</v>
      </c>
      <c r="C8" s="53">
        <f>'LISA1 Tulud'!F119</f>
        <v>36237757</v>
      </c>
      <c r="D8" s="53">
        <f>'LISA1 Tulud'!G119</f>
        <v>37138302</v>
      </c>
      <c r="E8" s="717">
        <f t="shared" si="0"/>
        <v>0.02485101381964673</v>
      </c>
      <c r="F8" s="53">
        <f t="shared" si="1"/>
        <v>900545</v>
      </c>
    </row>
    <row r="9" spans="1:6" ht="12.75">
      <c r="A9" s="52" t="s">
        <v>1</v>
      </c>
      <c r="B9" s="53">
        <f>'LISA1 Tulud'!E165</f>
        <v>6530100</v>
      </c>
      <c r="C9" s="53">
        <f>'LISA1 Tulud'!F165</f>
        <v>5880000</v>
      </c>
      <c r="D9" s="53">
        <f>'LISA1 Tulud'!G165</f>
        <v>2600000</v>
      </c>
      <c r="E9" s="717">
        <f t="shared" si="0"/>
        <v>-0.5578231292517006</v>
      </c>
      <c r="F9" s="53">
        <f t="shared" si="1"/>
        <v>-3280000</v>
      </c>
    </row>
    <row r="10" spans="1:6" ht="12.75">
      <c r="A10" s="52" t="s">
        <v>2</v>
      </c>
      <c r="B10" s="53">
        <f>'LISA1 Tulud'!E188</f>
        <v>205000</v>
      </c>
      <c r="C10" s="53">
        <f>'LISA1 Tulud'!F188</f>
        <v>390000</v>
      </c>
      <c r="D10" s="53">
        <f>'LISA1 Tulud'!G188</f>
        <v>650000</v>
      </c>
      <c r="E10" s="717">
        <f t="shared" si="0"/>
        <v>0.6666666666666666</v>
      </c>
      <c r="F10" s="53">
        <f t="shared" si="1"/>
        <v>260000</v>
      </c>
    </row>
    <row r="11" spans="1:6" ht="12.75">
      <c r="A11" s="52" t="s">
        <v>623</v>
      </c>
      <c r="B11" s="53">
        <f>'LISA1 Tulud'!E194</f>
        <v>10000</v>
      </c>
      <c r="C11" s="53">
        <f>'LISA1 Tulud'!F194</f>
        <v>270000</v>
      </c>
      <c r="D11" s="53">
        <f>'LISA1 Tulud'!G194</f>
        <v>570000</v>
      </c>
      <c r="E11" s="717">
        <f t="shared" si="0"/>
        <v>1.1111111111111112</v>
      </c>
      <c r="F11" s="53">
        <f t="shared" si="1"/>
        <v>300000</v>
      </c>
    </row>
    <row r="12" spans="1:6" ht="12.75">
      <c r="A12" s="52" t="s">
        <v>1042</v>
      </c>
      <c r="B12" s="53">
        <f>SUM(B6:B11)</f>
        <v>102928935</v>
      </c>
      <c r="C12" s="53">
        <f>SUM(C6:C11)</f>
        <v>114743459</v>
      </c>
      <c r="D12" s="53">
        <f>SUM(D6:D11)</f>
        <v>120146302</v>
      </c>
      <c r="E12" s="717">
        <f>(C12-B12)/B12</f>
        <v>0.11478331141772719</v>
      </c>
      <c r="F12" s="53">
        <f t="shared" si="1"/>
        <v>5402843</v>
      </c>
    </row>
    <row r="39" ht="12.75">
      <c r="A39" t="s">
        <v>1038</v>
      </c>
    </row>
    <row r="40" spans="1:6" ht="12.75">
      <c r="A40" s="712"/>
      <c r="B40" s="713" t="s">
        <v>1043</v>
      </c>
      <c r="C40" s="713" t="s">
        <v>0</v>
      </c>
      <c r="D40" s="713" t="s">
        <v>3</v>
      </c>
      <c r="E40" s="713" t="s">
        <v>1044</v>
      </c>
      <c r="F40" s="714" t="s">
        <v>1044</v>
      </c>
    </row>
    <row r="41" spans="1:6" ht="12.75">
      <c r="A41" s="715"/>
      <c r="B41" s="715"/>
      <c r="C41" s="716"/>
      <c r="D41" s="716" t="s">
        <v>1036</v>
      </c>
      <c r="E41" s="716" t="s">
        <v>1045</v>
      </c>
      <c r="F41" s="716" t="s">
        <v>1046</v>
      </c>
    </row>
    <row r="42" spans="1:6" ht="12.75">
      <c r="A42" s="715" t="s">
        <v>644</v>
      </c>
      <c r="B42" s="718">
        <f>'LISA2 Kulud'!D10-'LISA2 Kulud'!D152</f>
        <v>11629783.35</v>
      </c>
      <c r="C42" s="718">
        <f>'LISA2 Kulud'!E10-'LISA2 Kulud'!E152</f>
        <v>12454282.5</v>
      </c>
      <c r="D42" s="718">
        <f>'LISA2 Kulud'!F10-'LISA2 Kulud'!F152</f>
        <v>12807714.879999999</v>
      </c>
      <c r="E42" s="717">
        <f>(D42-C42)/C42</f>
        <v>0.02837838149247048</v>
      </c>
      <c r="F42" s="53">
        <f>D42-C42</f>
        <v>353432.37999999896</v>
      </c>
    </row>
    <row r="43" spans="1:6" ht="12.75">
      <c r="A43" s="52" t="s">
        <v>629</v>
      </c>
      <c r="B43" s="718">
        <f>'LISA2 Kulud'!D152</f>
        <v>2050697</v>
      </c>
      <c r="C43" s="718">
        <f>'LISA2 Kulud'!E152</f>
        <v>1513664</v>
      </c>
      <c r="D43" s="718">
        <f>'LISA2 Kulud'!F152</f>
        <v>1369809</v>
      </c>
      <c r="E43" s="717">
        <f aca="true" t="shared" si="2" ref="E43:E52">(D43-C43)/C43</f>
        <v>-0.0950376041182191</v>
      </c>
      <c r="F43" s="53">
        <f aca="true" t="shared" si="3" ref="F43:F52">D43-C43</f>
        <v>-143855</v>
      </c>
    </row>
    <row r="44" spans="1:6" ht="12.75">
      <c r="A44" s="719" t="s">
        <v>648</v>
      </c>
      <c r="B44" s="718">
        <f>'LISA2 Kulud'!D167</f>
        <v>0</v>
      </c>
      <c r="C44" s="718">
        <f>'LISA2 Kulud'!E167</f>
        <v>30000</v>
      </c>
      <c r="D44" s="718">
        <f>'LISA2 Kulud'!F167</f>
        <v>40000</v>
      </c>
      <c r="E44" s="717">
        <f t="shared" si="2"/>
        <v>0.3333333333333333</v>
      </c>
      <c r="F44" s="53">
        <f t="shared" si="3"/>
        <v>10000</v>
      </c>
    </row>
    <row r="45" spans="1:6" ht="12.75">
      <c r="A45" s="52" t="s">
        <v>649</v>
      </c>
      <c r="B45" s="718">
        <f>'LISA2 Kulud'!D173</f>
        <v>4139905</v>
      </c>
      <c r="C45" s="718">
        <f>'LISA2 Kulud'!E173</f>
        <v>6740000</v>
      </c>
      <c r="D45" s="718">
        <f>'LISA2 Kulud'!F173</f>
        <v>21065000</v>
      </c>
      <c r="E45" s="717">
        <f t="shared" si="2"/>
        <v>2.1253709198813056</v>
      </c>
      <c r="F45" s="53">
        <f t="shared" si="3"/>
        <v>14325000</v>
      </c>
    </row>
    <row r="46" spans="1:6" ht="12.75">
      <c r="A46" s="52" t="s">
        <v>813</v>
      </c>
      <c r="B46" s="718">
        <f>'LISA2 Kulud'!D211</f>
        <v>3550000</v>
      </c>
      <c r="C46" s="718">
        <f>'LISA2 Kulud'!E211</f>
        <v>3050000</v>
      </c>
      <c r="D46" s="718">
        <f>'LISA2 Kulud'!F211</f>
        <v>3470000</v>
      </c>
      <c r="E46" s="717">
        <f t="shared" si="2"/>
        <v>0.1377049180327869</v>
      </c>
      <c r="F46" s="53">
        <f t="shared" si="3"/>
        <v>420000</v>
      </c>
    </row>
    <row r="47" spans="1:6" ht="12.75">
      <c r="A47" s="52" t="s">
        <v>784</v>
      </c>
      <c r="B47" s="718">
        <f>'LISA2 Kulud'!D237</f>
        <v>5743550</v>
      </c>
      <c r="C47" s="718">
        <f>'LISA2 Kulud'!E237</f>
        <v>8125000</v>
      </c>
      <c r="D47" s="718">
        <f>'LISA2 Kulud'!F237</f>
        <v>5970000</v>
      </c>
      <c r="E47" s="717">
        <f t="shared" si="2"/>
        <v>-0.2652307692307692</v>
      </c>
      <c r="F47" s="53">
        <f t="shared" si="3"/>
        <v>-2155000</v>
      </c>
    </row>
    <row r="48" spans="1:6" ht="12.75">
      <c r="A48" s="52" t="s">
        <v>652</v>
      </c>
      <c r="B48" s="718">
        <f>'LISA2 Kulud'!D291</f>
        <v>70000</v>
      </c>
      <c r="C48" s="718">
        <f>'LISA2 Kulud'!E291</f>
        <v>70000</v>
      </c>
      <c r="D48" s="718">
        <f>'LISA2 Kulud'!F291</f>
        <v>190000</v>
      </c>
      <c r="E48" s="717">
        <f t="shared" si="2"/>
        <v>1.7142857142857142</v>
      </c>
      <c r="F48" s="53">
        <f t="shared" si="3"/>
        <v>120000</v>
      </c>
    </row>
    <row r="49" spans="1:6" ht="12.75">
      <c r="A49" s="52" t="s">
        <v>1040</v>
      </c>
      <c r="B49" s="718">
        <f>'LISA2 Kulud'!D302</f>
        <v>19613444.049999997</v>
      </c>
      <c r="C49" s="718">
        <f>'LISA2 Kulud'!E302</f>
        <v>25761614.639999997</v>
      </c>
      <c r="D49" s="718">
        <f>'LISA2 Kulud'!F302</f>
        <v>27276818</v>
      </c>
      <c r="E49" s="717">
        <f t="shared" si="2"/>
        <v>0.05881631959696154</v>
      </c>
      <c r="F49" s="53">
        <f t="shared" si="3"/>
        <v>1515203.3600000031</v>
      </c>
    </row>
    <row r="50" spans="1:6" ht="12.75">
      <c r="A50" s="52" t="s">
        <v>663</v>
      </c>
      <c r="B50" s="718">
        <f>'LISA2 Kulud'!D1086</f>
        <v>50958562.445</v>
      </c>
      <c r="C50" s="718">
        <f>'LISA2 Kulud'!E1086</f>
        <v>53669712.975</v>
      </c>
      <c r="D50" s="718">
        <f>'LISA2 Kulud'!F1086</f>
        <v>57167840</v>
      </c>
      <c r="E50" s="717">
        <f t="shared" si="2"/>
        <v>0.06517879137213699</v>
      </c>
      <c r="F50" s="53">
        <f t="shared" si="3"/>
        <v>3498127.0249999985</v>
      </c>
    </row>
    <row r="51" spans="1:6" ht="12.75">
      <c r="A51" s="52" t="s">
        <v>669</v>
      </c>
      <c r="B51" s="718">
        <f>'LISA2 Kulud'!D2287</f>
        <v>9403920</v>
      </c>
      <c r="C51" s="718">
        <f>'LISA2 Kulud'!E2287</f>
        <v>11308821.61</v>
      </c>
      <c r="D51" s="718">
        <f>'LISA2 Kulud'!F2287</f>
        <v>10143000</v>
      </c>
      <c r="E51" s="717">
        <f t="shared" si="2"/>
        <v>-0.1030895746882331</v>
      </c>
      <c r="F51" s="53">
        <f t="shared" si="3"/>
        <v>-1165821.6099999994</v>
      </c>
    </row>
    <row r="52" spans="1:6" ht="12.75">
      <c r="A52" s="52" t="s">
        <v>1041</v>
      </c>
      <c r="B52" s="53">
        <f>SUM(B42:B51)</f>
        <v>107159861.845</v>
      </c>
      <c r="C52" s="53">
        <f>SUM(C42:C51)</f>
        <v>122723095.72500001</v>
      </c>
      <c r="D52" s="53">
        <f>SUM(D42:D51)</f>
        <v>139500181.88</v>
      </c>
      <c r="E52" s="717">
        <f t="shared" si="2"/>
        <v>0.13670683627957336</v>
      </c>
      <c r="F52" s="53">
        <f t="shared" si="3"/>
        <v>16777086.154999986</v>
      </c>
    </row>
    <row r="53" spans="1:6" ht="12.75">
      <c r="A53" s="6"/>
      <c r="B53" s="720"/>
      <c r="C53" s="720"/>
      <c r="D53" s="720"/>
      <c r="E53" s="721"/>
      <c r="F53" s="720"/>
    </row>
    <row r="54" spans="1:6" ht="12.75">
      <c r="A54" s="6"/>
      <c r="B54" s="720"/>
      <c r="C54" s="720"/>
      <c r="D54" s="720"/>
      <c r="E54" s="721"/>
      <c r="F54" s="720"/>
    </row>
    <row r="55" spans="1:6" ht="12.75">
      <c r="A55" s="6"/>
      <c r="B55" s="720"/>
      <c r="C55" s="720"/>
      <c r="D55" s="720"/>
      <c r="E55" s="721"/>
      <c r="F55" s="72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A10" sqref="A10"/>
    </sheetView>
  </sheetViews>
  <sheetFormatPr defaultColWidth="9.140625" defaultRowHeight="12.75"/>
  <cols>
    <col min="1" max="1" width="34.8515625" style="650" customWidth="1"/>
    <col min="2" max="2" width="16.140625" style="663" customWidth="1"/>
    <col min="3" max="3" width="14.421875" style="663" customWidth="1"/>
    <col min="4" max="16384" width="9.140625" style="650" customWidth="1"/>
  </cols>
  <sheetData>
    <row r="2" ht="15">
      <c r="A2" s="650" t="s">
        <v>1047</v>
      </c>
    </row>
    <row r="5" spans="1:3" ht="15">
      <c r="A5" s="650" t="s">
        <v>1048</v>
      </c>
      <c r="B5" s="722" t="s">
        <v>0</v>
      </c>
      <c r="C5" s="722" t="s">
        <v>3</v>
      </c>
    </row>
    <row r="7" spans="1:3" ht="15">
      <c r="A7" s="650" t="s">
        <v>615</v>
      </c>
      <c r="B7" s="663">
        <v>59700000</v>
      </c>
      <c r="C7" s="663">
        <v>65660000</v>
      </c>
    </row>
    <row r="8" spans="1:3" ht="15">
      <c r="A8" s="650" t="s">
        <v>619</v>
      </c>
      <c r="B8" s="663">
        <v>12265702</v>
      </c>
      <c r="C8" s="663">
        <v>13528000</v>
      </c>
    </row>
    <row r="9" spans="1:3" ht="15">
      <c r="A9" s="650" t="s">
        <v>1039</v>
      </c>
      <c r="B9" s="663">
        <v>36237757</v>
      </c>
      <c r="C9" s="663">
        <v>37138302</v>
      </c>
    </row>
    <row r="10" spans="1:3" ht="15">
      <c r="A10" s="650" t="s">
        <v>1</v>
      </c>
      <c r="B10" s="663">
        <v>5880000</v>
      </c>
      <c r="C10" s="663">
        <v>2600000</v>
      </c>
    </row>
    <row r="11" spans="1:3" ht="15">
      <c r="A11" s="650" t="s">
        <v>2</v>
      </c>
      <c r="B11" s="663">
        <v>390000</v>
      </c>
      <c r="C11" s="663">
        <v>650000</v>
      </c>
    </row>
    <row r="12" spans="1:3" ht="15">
      <c r="A12" s="723" t="s">
        <v>623</v>
      </c>
      <c r="B12" s="724">
        <v>270000</v>
      </c>
      <c r="C12" s="724">
        <v>570000</v>
      </c>
    </row>
    <row r="13" spans="1:3" ht="15">
      <c r="A13" s="650" t="s">
        <v>1042</v>
      </c>
      <c r="B13" s="663">
        <v>114743459</v>
      </c>
      <c r="C13" s="663">
        <v>120146302</v>
      </c>
    </row>
    <row r="15" ht="15">
      <c r="A15" s="650" t="s">
        <v>1049</v>
      </c>
    </row>
    <row r="17" spans="1:3" ht="15">
      <c r="A17" s="650" t="s">
        <v>644</v>
      </c>
      <c r="B17" s="663">
        <v>12454282.5</v>
      </c>
      <c r="C17" s="663">
        <v>12807714.879999999</v>
      </c>
    </row>
    <row r="18" spans="1:3" ht="15">
      <c r="A18" s="650" t="s">
        <v>629</v>
      </c>
      <c r="B18" s="663">
        <v>1513664</v>
      </c>
      <c r="C18" s="663">
        <v>1369809</v>
      </c>
    </row>
    <row r="19" spans="1:3" ht="15">
      <c r="A19" s="650" t="s">
        <v>648</v>
      </c>
      <c r="B19" s="663">
        <v>30000</v>
      </c>
      <c r="C19" s="663">
        <v>40000</v>
      </c>
    </row>
    <row r="20" spans="1:3" ht="15">
      <c r="A20" s="650" t="s">
        <v>649</v>
      </c>
      <c r="B20" s="663">
        <v>6740000</v>
      </c>
      <c r="C20" s="663">
        <v>21065000</v>
      </c>
    </row>
    <row r="21" spans="1:3" ht="15">
      <c r="A21" s="650" t="s">
        <v>813</v>
      </c>
      <c r="B21" s="663">
        <v>3050000</v>
      </c>
      <c r="C21" s="663">
        <v>3470000</v>
      </c>
    </row>
    <row r="22" spans="1:3" ht="15">
      <c r="A22" s="650" t="s">
        <v>784</v>
      </c>
      <c r="B22" s="663">
        <v>8125000</v>
      </c>
      <c r="C22" s="663">
        <v>5970000</v>
      </c>
    </row>
    <row r="23" spans="1:3" ht="15">
      <c r="A23" s="650" t="s">
        <v>652</v>
      </c>
      <c r="B23" s="663">
        <v>70000</v>
      </c>
      <c r="C23" s="663">
        <v>190000</v>
      </c>
    </row>
    <row r="24" spans="1:3" ht="15">
      <c r="A24" s="650" t="s">
        <v>1040</v>
      </c>
      <c r="B24" s="663">
        <v>25761614.639999997</v>
      </c>
      <c r="C24" s="663">
        <v>27276818</v>
      </c>
    </row>
    <row r="25" spans="1:3" ht="15">
      <c r="A25" s="650" t="s">
        <v>663</v>
      </c>
      <c r="B25" s="663">
        <v>53669712.975</v>
      </c>
      <c r="C25" s="663">
        <v>57167840</v>
      </c>
    </row>
    <row r="26" spans="1:3" ht="15">
      <c r="A26" s="723" t="s">
        <v>669</v>
      </c>
      <c r="B26" s="724">
        <v>11308821.61</v>
      </c>
      <c r="C26" s="724">
        <v>10143000</v>
      </c>
    </row>
    <row r="27" spans="1:3" ht="15">
      <c r="A27" s="650" t="s">
        <v>1041</v>
      </c>
      <c r="B27" s="663">
        <v>122723095.72500001</v>
      </c>
      <c r="C27" s="663">
        <v>139500181.88</v>
      </c>
    </row>
    <row r="29" ht="15">
      <c r="A29" s="650" t="s">
        <v>1050</v>
      </c>
    </row>
    <row r="31" spans="1:3" ht="15">
      <c r="A31" s="650" t="s">
        <v>1056</v>
      </c>
      <c r="B31" s="663">
        <v>-100000</v>
      </c>
      <c r="C31" s="663">
        <v>0</v>
      </c>
    </row>
    <row r="32" spans="1:3" ht="15">
      <c r="A32" s="650" t="s">
        <v>1055</v>
      </c>
      <c r="B32" s="663">
        <v>19955305</v>
      </c>
      <c r="C32" s="663">
        <v>0</v>
      </c>
    </row>
    <row r="33" spans="1:3" ht="15">
      <c r="A33" s="650" t="s">
        <v>1054</v>
      </c>
      <c r="B33" s="663">
        <v>0</v>
      </c>
      <c r="C33" s="663">
        <v>10000000</v>
      </c>
    </row>
    <row r="34" spans="1:3" ht="15">
      <c r="A34" s="650" t="s">
        <v>1053</v>
      </c>
      <c r="B34" s="663">
        <v>-2637000</v>
      </c>
      <c r="C34" s="663">
        <v>-1808120</v>
      </c>
    </row>
    <row r="35" spans="1:3" ht="15">
      <c r="A35" s="723" t="s">
        <v>1051</v>
      </c>
      <c r="B35" s="724">
        <v>-9238668</v>
      </c>
      <c r="C35" s="724">
        <v>11162000</v>
      </c>
    </row>
    <row r="36" spans="1:3" ht="15">
      <c r="A36" s="650" t="s">
        <v>1052</v>
      </c>
      <c r="B36" s="663">
        <f>SUM(B31:B35)</f>
        <v>7979637</v>
      </c>
      <c r="C36" s="663">
        <f>SUM(C33:C35)</f>
        <v>19353880</v>
      </c>
    </row>
  </sheetData>
  <sheetProtection password="CF4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Liivi Ollino</cp:lastModifiedBy>
  <cp:lastPrinted>2006-02-03T14:04:08Z</cp:lastPrinted>
  <dcterms:created xsi:type="dcterms:W3CDTF">2003-02-04T08:01:00Z</dcterms:created>
  <dcterms:modified xsi:type="dcterms:W3CDTF">2006-02-28T12:00:31Z</dcterms:modified>
  <cp:category/>
  <cp:version/>
  <cp:contentType/>
  <cp:contentStatus/>
</cp:coreProperties>
</file>